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STATIC-R4" sheetId="1" r:id="rId1"/>
    <sheet name="SPEC-R4" sheetId="2" r:id="rId2"/>
    <sheet name="STATIC-R3" sheetId="3" r:id="rId3"/>
  </sheets>
  <definedNames/>
  <calcPr fullCalcOnLoad="1"/>
</workbook>
</file>

<file path=xl/sharedStrings.xml><?xml version="1.0" encoding="utf-8"?>
<sst xmlns="http://schemas.openxmlformats.org/spreadsheetml/2006/main" count="104" uniqueCount="82">
  <si>
    <t>S=</t>
  </si>
  <si>
    <t>درجه اهمیت سازه</t>
  </si>
  <si>
    <t>Ts=</t>
  </si>
  <si>
    <t>نوع اسکلت</t>
  </si>
  <si>
    <t>سیستم سازه</t>
  </si>
  <si>
    <t>سازه میانقاب دارد؟</t>
  </si>
  <si>
    <t>C=A.B.I/R=</t>
  </si>
  <si>
    <t>خیر</t>
  </si>
  <si>
    <t>T= Min (تحلیلی، 1.25تجربی)</t>
  </si>
  <si>
    <t>S0=</t>
  </si>
  <si>
    <t>B=B1*N=</t>
  </si>
  <si>
    <t>قاب خمشی</t>
  </si>
  <si>
    <t>بتنی</t>
  </si>
  <si>
    <t>ضریب A</t>
  </si>
  <si>
    <t xml:space="preserve"> نوع زمین</t>
  </si>
  <si>
    <t>ارتفاع سازه از تراز پایه (متر)</t>
  </si>
  <si>
    <t xml:space="preserve"> ویرایش چهار</t>
  </si>
  <si>
    <t>Ru=</t>
  </si>
  <si>
    <r>
      <t>زمان تناوب نرم افزار (T</t>
    </r>
    <r>
      <rPr>
        <b/>
        <vertAlign val="subscript"/>
        <sz val="12"/>
        <rFont val="Tahoma"/>
        <family val="2"/>
      </rPr>
      <t>ETABS</t>
    </r>
    <r>
      <rPr>
        <b/>
        <sz val="12"/>
        <rFont val="Tahoma"/>
        <family val="2"/>
      </rPr>
      <t>)</t>
    </r>
  </si>
  <si>
    <r>
      <t>T</t>
    </r>
    <r>
      <rPr>
        <b/>
        <vertAlign val="subscript"/>
        <sz val="12"/>
        <rFont val="Tahoma"/>
        <family val="2"/>
      </rPr>
      <t>0</t>
    </r>
    <r>
      <rPr>
        <b/>
        <sz val="12"/>
        <rFont val="Tahoma"/>
        <family val="2"/>
      </rPr>
      <t>=</t>
    </r>
  </si>
  <si>
    <r>
      <t>K</t>
    </r>
    <r>
      <rPr>
        <b/>
        <i/>
        <vertAlign val="subscript"/>
        <sz val="12"/>
        <rFont val="Tahoma"/>
        <family val="2"/>
      </rPr>
      <t>DRIFT</t>
    </r>
    <r>
      <rPr>
        <b/>
        <i/>
        <sz val="12"/>
        <rFont val="Tahoma"/>
        <family val="2"/>
      </rPr>
      <t>=</t>
    </r>
  </si>
  <si>
    <r>
      <t>C</t>
    </r>
    <r>
      <rPr>
        <b/>
        <i/>
        <vertAlign val="subscript"/>
        <sz val="12"/>
        <rFont val="Tahoma"/>
        <family val="2"/>
      </rPr>
      <t>DRIFT</t>
    </r>
    <r>
      <rPr>
        <b/>
        <i/>
        <sz val="12"/>
        <rFont val="Tahoma"/>
        <family val="2"/>
      </rPr>
      <t>=</t>
    </r>
  </si>
  <si>
    <t>A=0.35</t>
  </si>
  <si>
    <t>www.hoseinzadeh.net</t>
  </si>
  <si>
    <t>محاسبه ضریب زلزله ویرایش سوم</t>
  </si>
  <si>
    <t>ارتفاع سازه از تراز پایه</t>
  </si>
  <si>
    <t>m</t>
  </si>
  <si>
    <t>متوسط</t>
  </si>
  <si>
    <t>I=</t>
  </si>
  <si>
    <t>پهنه قرارگیری سازه</t>
  </si>
  <si>
    <t>A=</t>
  </si>
  <si>
    <t>انتخاب نوع زمین</t>
  </si>
  <si>
    <r>
      <t>T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>=</t>
    </r>
  </si>
  <si>
    <t>انتخاب سیستم سازه ای</t>
  </si>
  <si>
    <t>ضریب رفتار سازه</t>
  </si>
  <si>
    <t>R=</t>
  </si>
  <si>
    <t>محاسبه زمان تناوب اصلی سازه</t>
  </si>
  <si>
    <t>زمان تناوب حاصل از تحلیل (نرم افزار)</t>
  </si>
  <si>
    <t>sec</t>
  </si>
  <si>
    <t>کنترل نسبت B/R</t>
  </si>
  <si>
    <t>B/R=</t>
  </si>
  <si>
    <t>Ca</t>
  </si>
  <si>
    <t>Cv</t>
  </si>
  <si>
    <t>Ca-drift</t>
  </si>
  <si>
    <t>Cv-drift</t>
  </si>
  <si>
    <t>B-drift=</t>
  </si>
  <si>
    <t>C-min=0.12*A*I=</t>
  </si>
  <si>
    <t>II</t>
  </si>
  <si>
    <t>Period (Sec)</t>
  </si>
  <si>
    <t>B</t>
  </si>
  <si>
    <t>https://telegram.me/hoseinzadehasl</t>
  </si>
  <si>
    <t>وبسایت:</t>
  </si>
  <si>
    <t>کانال:</t>
  </si>
  <si>
    <t>AB</t>
  </si>
  <si>
    <t>I=1</t>
  </si>
  <si>
    <t>T= (تجربی)</t>
  </si>
  <si>
    <t>T=(1.25تجربی)</t>
  </si>
  <si>
    <t>زلزله راستای X</t>
  </si>
  <si>
    <t>زلزله راستای Y</t>
  </si>
  <si>
    <t>site class</t>
  </si>
  <si>
    <t>S1</t>
  </si>
  <si>
    <t>Ss</t>
  </si>
  <si>
    <t>SMS=Fa*Ss=</t>
  </si>
  <si>
    <t>SM1=Fv*S1</t>
  </si>
  <si>
    <t>Ss=.25</t>
  </si>
  <si>
    <t>Ss=.5</t>
  </si>
  <si>
    <t>Ss=.75</t>
  </si>
  <si>
    <t>Fa=</t>
  </si>
  <si>
    <t>Ss=1</t>
  </si>
  <si>
    <t>S1=0.2</t>
  </si>
  <si>
    <t>S1=0.3</t>
  </si>
  <si>
    <t>S1=0.4</t>
  </si>
  <si>
    <t>S1=0.5</t>
  </si>
  <si>
    <t>S1=0.6</t>
  </si>
  <si>
    <t>S1=0.1</t>
  </si>
  <si>
    <t>FV=</t>
  </si>
  <si>
    <t>Sds=2/3*Sms</t>
  </si>
  <si>
    <t>sd1=2/3*sm1</t>
  </si>
  <si>
    <t>c=</t>
  </si>
  <si>
    <t>Ss=1.25</t>
  </si>
  <si>
    <t>دوگانه</t>
  </si>
  <si>
    <t>قاب خمشی بتنی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</si>
</sst>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ريال&quot;\ #,##0;\-&quot;ريال&quot;\ #,##0"/>
    <numFmt numFmtId="173" formatCode="&quot;ريال&quot;\ #,##0;[Red]\-&quot;ريال&quot;\ #,##0"/>
    <numFmt numFmtId="174" formatCode="&quot;ريال&quot;\ #,##0.00;\-&quot;ريال&quot;\ #,##0.00"/>
    <numFmt numFmtId="175" formatCode="&quot;ريال&quot;\ #,##0.00;[Red]\-&quot;ريال&quot;\ #,##0.00"/>
    <numFmt numFmtId="176" formatCode="_-&quot;ريال&quot;\ * #,##0_-;\-&quot;ريال&quot;\ * #,##0_-;_-&quot;ريال&quot;\ * &quot;-&quot;_-;_-@_-"/>
    <numFmt numFmtId="177" formatCode="_-* #,##0_-;\-* #,##0_-;_-* &quot;-&quot;_-;_-@_-"/>
    <numFmt numFmtId="178" formatCode="_-&quot;ريال&quot;\ * #,##0.00_-;\-&quot;ريال&quot;\ * #,##0.00_-;_-&quot;ريال&quot;\ * &quot;-&quot;??_-;_-@_-"/>
    <numFmt numFmtId="179" formatCode="_-* #,##0.00_-;\-* #,##0.00_-;_-* &quot;-&quot;??_-;_-@_-"/>
    <numFmt numFmtId="180" formatCode="0.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0"/>
    <numFmt numFmtId="188" formatCode="0.000000"/>
    <numFmt numFmtId="189" formatCode="0.00000"/>
    <numFmt numFmtId="190" formatCode="0.00000000"/>
    <numFmt numFmtId="191" formatCode="[$-3000401]0.##"/>
  </numFmts>
  <fonts count="8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Tahoma"/>
      <family val="2"/>
    </font>
    <font>
      <b/>
      <sz val="12"/>
      <color indexed="12"/>
      <name val="Tahoma"/>
      <family val="2"/>
    </font>
    <font>
      <b/>
      <vertAlign val="subscript"/>
      <sz val="12"/>
      <name val="Tahoma"/>
      <family val="2"/>
    </font>
    <font>
      <b/>
      <sz val="12"/>
      <color indexed="10"/>
      <name val="Tahoma"/>
      <family val="2"/>
    </font>
    <font>
      <b/>
      <i/>
      <sz val="12"/>
      <name val="Tahoma"/>
      <family val="2"/>
    </font>
    <font>
      <b/>
      <i/>
      <vertAlign val="subscript"/>
      <sz val="12"/>
      <name val="Tahoma"/>
      <family val="2"/>
    </font>
    <font>
      <b/>
      <i/>
      <sz val="14"/>
      <color indexed="10"/>
      <name val="B Zar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Tahoma"/>
      <family val="2"/>
    </font>
    <font>
      <u val="single"/>
      <sz val="12"/>
      <color indexed="12"/>
      <name val="Arial"/>
      <family val="2"/>
    </font>
    <font>
      <b/>
      <sz val="14"/>
      <name val="B Zar"/>
      <family val="0"/>
    </font>
    <font>
      <sz val="12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ahoma"/>
      <family val="2"/>
    </font>
    <font>
      <b/>
      <sz val="12"/>
      <color indexed="9"/>
      <name val="Tahoma"/>
      <family val="2"/>
    </font>
    <font>
      <b/>
      <sz val="12"/>
      <color indexed="30"/>
      <name val="Tahoma"/>
      <family val="2"/>
    </font>
    <font>
      <b/>
      <sz val="10"/>
      <color indexed="30"/>
      <name val="Arial"/>
      <family val="2"/>
    </font>
    <font>
      <b/>
      <sz val="10"/>
      <color indexed="9"/>
      <name val="Arial"/>
      <family val="2"/>
    </font>
    <font>
      <b/>
      <i/>
      <sz val="12"/>
      <color indexed="9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4"/>
      <color indexed="9"/>
      <name val="B Nazanin"/>
      <family val="0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2"/>
      <color indexed="8"/>
      <name val="Tahoma"/>
      <family val="2"/>
    </font>
    <font>
      <sz val="12"/>
      <color indexed="9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ahoma"/>
      <family val="2"/>
    </font>
    <font>
      <b/>
      <sz val="12"/>
      <color rgb="FF0070C0"/>
      <name val="Tahoma"/>
      <family val="2"/>
    </font>
    <font>
      <b/>
      <sz val="10"/>
      <color rgb="FF0070C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1" tint="0.24998000264167786"/>
      <name val="Arial"/>
      <family val="2"/>
    </font>
    <font>
      <sz val="12"/>
      <color theme="0"/>
      <name val="Arial"/>
      <family val="2"/>
    </font>
    <font>
      <b/>
      <i/>
      <sz val="12"/>
      <color theme="0"/>
      <name val="Tahoma"/>
      <family val="2"/>
    </font>
    <font>
      <b/>
      <sz val="12"/>
      <color rgb="FFFF0000"/>
      <name val="Tahoma"/>
      <family val="2"/>
    </font>
    <font>
      <sz val="10"/>
      <color rgb="FFFF0000"/>
      <name val="Arial"/>
      <family val="2"/>
    </font>
    <font>
      <sz val="12"/>
      <color theme="0"/>
      <name val="Tahoma"/>
      <family val="2"/>
    </font>
    <font>
      <b/>
      <sz val="14"/>
      <color theme="0"/>
      <name val="B Nazanin"/>
      <family val="0"/>
    </font>
    <font>
      <b/>
      <sz val="10"/>
      <color rgb="FFFF0000"/>
      <name val="Arial"/>
      <family val="2"/>
    </font>
    <font>
      <sz val="10"/>
      <color theme="1" tint="0.24998000264167786"/>
      <name val="Arial"/>
      <family val="2"/>
    </font>
    <font>
      <b/>
      <sz val="12"/>
      <color theme="1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55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>
      <alignment horizontal="center" vertical="center"/>
    </xf>
    <xf numFmtId="189" fontId="8" fillId="33" borderId="10" xfId="0" applyNumberFormat="1" applyFont="1" applyFill="1" applyBorder="1" applyAlignment="1">
      <alignment horizontal="center" vertical="center"/>
    </xf>
    <xf numFmtId="0" fontId="72" fillId="33" borderId="0" xfId="0" applyFont="1" applyFill="1" applyBorder="1" applyAlignment="1">
      <alignment vertical="center"/>
    </xf>
    <xf numFmtId="181" fontId="5" fillId="34" borderId="10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73" fillId="33" borderId="10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 locked="0"/>
    </xf>
    <xf numFmtId="0" fontId="74" fillId="0" borderId="0" xfId="0" applyFont="1" applyBorder="1" applyAlignment="1" applyProtection="1">
      <alignment horizontal="center"/>
      <protection locked="0"/>
    </xf>
    <xf numFmtId="2" fontId="74" fillId="0" borderId="0" xfId="0" applyNumberFormat="1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6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right"/>
      <protection/>
    </xf>
    <xf numFmtId="0" fontId="13" fillId="0" borderId="11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right"/>
      <protection/>
    </xf>
    <xf numFmtId="0" fontId="13" fillId="0" borderId="2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2" fontId="13" fillId="0" borderId="0" xfId="0" applyNumberFormat="1" applyFon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181" fontId="13" fillId="35" borderId="20" xfId="0" applyNumberFormat="1" applyFont="1" applyFill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2" fontId="75" fillId="0" borderId="0" xfId="0" applyNumberFormat="1" applyFont="1" applyBorder="1" applyAlignment="1" applyProtection="1">
      <alignment/>
      <protection/>
    </xf>
    <xf numFmtId="2" fontId="75" fillId="0" borderId="0" xfId="0" applyNumberFormat="1" applyFont="1" applyBorder="1" applyAlignment="1" applyProtection="1">
      <alignment/>
      <protection/>
    </xf>
    <xf numFmtId="181" fontId="8" fillId="33" borderId="10" xfId="0" applyNumberFormat="1" applyFont="1" applyFill="1" applyBorder="1" applyAlignment="1">
      <alignment horizontal="center" vertical="center"/>
    </xf>
    <xf numFmtId="2" fontId="72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 applyProtection="1">
      <alignment/>
      <protection/>
    </xf>
    <xf numFmtId="2" fontId="18" fillId="36" borderId="22" xfId="0" applyNumberFormat="1" applyFont="1" applyFill="1" applyBorder="1" applyAlignment="1" applyProtection="1">
      <alignment horizontal="center"/>
      <protection/>
    </xf>
    <xf numFmtId="189" fontId="18" fillId="36" borderId="10" xfId="0" applyNumberFormat="1" applyFont="1" applyFill="1" applyBorder="1" applyAlignment="1" applyProtection="1">
      <alignment horizontal="center"/>
      <protection/>
    </xf>
    <xf numFmtId="189" fontId="18" fillId="33" borderId="0" xfId="0" applyNumberFormat="1" applyFont="1" applyFill="1" applyBorder="1" applyAlignment="1" applyProtection="1">
      <alignment horizontal="center"/>
      <protection/>
    </xf>
    <xf numFmtId="2" fontId="18" fillId="36" borderId="10" xfId="0" applyNumberFormat="1" applyFont="1" applyFill="1" applyBorder="1" applyAlignment="1" applyProtection="1">
      <alignment horizontal="center"/>
      <protection/>
    </xf>
    <xf numFmtId="189" fontId="18" fillId="36" borderId="23" xfId="0" applyNumberFormat="1" applyFont="1" applyFill="1" applyBorder="1" applyAlignment="1" applyProtection="1">
      <alignment horizontal="center"/>
      <protection/>
    </xf>
    <xf numFmtId="2" fontId="0" fillId="37" borderId="22" xfId="0" applyNumberFormat="1" applyFill="1" applyBorder="1" applyAlignment="1" applyProtection="1">
      <alignment horizontal="center"/>
      <protection/>
    </xf>
    <xf numFmtId="189" fontId="0" fillId="37" borderId="10" xfId="0" applyNumberFormat="1" applyFill="1" applyBorder="1" applyAlignment="1" applyProtection="1">
      <alignment horizontal="center"/>
      <protection/>
    </xf>
    <xf numFmtId="2" fontId="0" fillId="37" borderId="10" xfId="0" applyNumberFormat="1" applyFill="1" applyBorder="1" applyAlignment="1" applyProtection="1">
      <alignment horizontal="center"/>
      <protection/>
    </xf>
    <xf numFmtId="0" fontId="0" fillId="37" borderId="23" xfId="0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76" fillId="33" borderId="0" xfId="0" applyFont="1" applyFill="1" applyAlignment="1" applyProtection="1">
      <alignment/>
      <protection/>
    </xf>
    <xf numFmtId="189" fontId="0" fillId="33" borderId="0" xfId="0" applyNumberFormat="1" applyFill="1" applyBorder="1" applyAlignment="1" applyProtection="1">
      <alignment horizontal="center"/>
      <protection/>
    </xf>
    <xf numFmtId="0" fontId="19" fillId="33" borderId="0" xfId="0" applyFont="1" applyFill="1" applyAlignment="1">
      <alignment vertical="center"/>
    </xf>
    <xf numFmtId="0" fontId="19" fillId="33" borderId="0" xfId="0" applyFont="1" applyFill="1" applyBorder="1" applyAlignment="1">
      <alignment vertical="center"/>
    </xf>
    <xf numFmtId="0" fontId="3" fillId="33" borderId="0" xfId="0" applyFont="1" applyFill="1" applyAlignment="1" applyProtection="1">
      <alignment/>
      <protection/>
    </xf>
    <xf numFmtId="0" fontId="0" fillId="37" borderId="0" xfId="0" applyFill="1" applyAlignment="1">
      <alignment/>
    </xf>
    <xf numFmtId="2" fontId="0" fillId="0" borderId="22" xfId="0" applyNumberFormat="1" applyBorder="1" applyAlignment="1" applyProtection="1">
      <alignment horizontal="center"/>
      <protection/>
    </xf>
    <xf numFmtId="189" fontId="0" fillId="0" borderId="10" xfId="0" applyNumberFormat="1" applyBorder="1" applyAlignment="1" applyProtection="1">
      <alignment horizontal="center"/>
      <protection/>
    </xf>
    <xf numFmtId="2" fontId="0" fillId="0" borderId="10" xfId="0" applyNumberFormat="1" applyBorder="1" applyAlignment="1" applyProtection="1">
      <alignment horizontal="center"/>
      <protection/>
    </xf>
    <xf numFmtId="0" fontId="21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76" fillId="0" borderId="0" xfId="0" applyFont="1" applyAlignment="1" applyProtection="1">
      <alignment/>
      <protection/>
    </xf>
    <xf numFmtId="181" fontId="9" fillId="34" borderId="10" xfId="0" applyNumberFormat="1" applyFont="1" applyFill="1" applyBorder="1" applyAlignment="1">
      <alignment horizontal="center" vertical="center"/>
    </xf>
    <xf numFmtId="182" fontId="73" fillId="33" borderId="10" xfId="0" applyNumberFormat="1" applyFont="1" applyFill="1" applyBorder="1" applyAlignment="1" applyProtection="1">
      <alignment horizontal="center" vertical="center"/>
      <protection locked="0"/>
    </xf>
    <xf numFmtId="182" fontId="8" fillId="33" borderId="10" xfId="0" applyNumberFormat="1" applyFont="1" applyFill="1" applyBorder="1" applyAlignment="1">
      <alignment horizontal="center" vertical="center"/>
    </xf>
    <xf numFmtId="0" fontId="77" fillId="0" borderId="0" xfId="0" applyFont="1" applyAlignment="1">
      <alignment/>
    </xf>
    <xf numFmtId="0" fontId="76" fillId="0" borderId="0" xfId="0" applyFont="1" applyAlignment="1">
      <alignment/>
    </xf>
    <xf numFmtId="0" fontId="22" fillId="0" borderId="0" xfId="0" applyFont="1" applyAlignment="1">
      <alignment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>
      <alignment horizontal="right" vertical="center"/>
    </xf>
    <xf numFmtId="0" fontId="20" fillId="0" borderId="22" xfId="53" applyFont="1" applyBorder="1" applyAlignment="1" applyProtection="1">
      <alignment horizontal="center" vertical="center"/>
      <protection/>
    </xf>
    <xf numFmtId="0" fontId="20" fillId="0" borderId="24" xfId="53" applyFont="1" applyBorder="1" applyAlignment="1" applyProtection="1">
      <alignment horizontal="center" vertical="center"/>
      <protection/>
    </xf>
    <xf numFmtId="0" fontId="20" fillId="0" borderId="23" xfId="53" applyFont="1" applyBorder="1" applyAlignment="1" applyProtection="1">
      <alignment horizontal="center" vertical="center"/>
      <protection/>
    </xf>
    <xf numFmtId="0" fontId="5" fillId="33" borderId="10" xfId="0" applyFont="1" applyFill="1" applyBorder="1" applyAlignment="1">
      <alignment horizontal="center" vertical="center"/>
    </xf>
    <xf numFmtId="0" fontId="2" fillId="33" borderId="25" xfId="53" applyFill="1" applyBorder="1" applyAlignment="1" applyProtection="1">
      <alignment horizontal="center"/>
      <protection/>
    </xf>
    <xf numFmtId="0" fontId="0" fillId="33" borderId="25" xfId="0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left"/>
      <protection/>
    </xf>
    <xf numFmtId="0" fontId="17" fillId="0" borderId="15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3" fillId="0" borderId="20" xfId="0" applyFont="1" applyBorder="1" applyAlignment="1" applyProtection="1">
      <alignment horizontal="right"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center"/>
      <protection/>
    </xf>
    <xf numFmtId="0" fontId="16" fillId="0" borderId="11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5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74" fillId="0" borderId="0" xfId="0" applyFont="1" applyBorder="1" applyAlignment="1" applyProtection="1">
      <alignment horizontal="left"/>
      <protection locked="0"/>
    </xf>
    <xf numFmtId="0" fontId="11" fillId="0" borderId="13" xfId="0" applyFont="1" applyBorder="1" applyAlignment="1" applyProtection="1">
      <alignment horizontal="center"/>
      <protection/>
    </xf>
    <xf numFmtId="0" fontId="78" fillId="0" borderId="0" xfId="0" applyFont="1" applyAlignment="1">
      <alignment/>
    </xf>
    <xf numFmtId="0" fontId="78" fillId="0" borderId="0" xfId="0" applyFont="1" applyAlignment="1">
      <alignment horizontal="center"/>
    </xf>
    <xf numFmtId="0" fontId="78" fillId="0" borderId="0" xfId="0" applyFont="1" applyBorder="1" applyAlignment="1">
      <alignment horizontal="center"/>
    </xf>
    <xf numFmtId="0" fontId="78" fillId="0" borderId="0" xfId="0" applyFont="1" applyBorder="1" applyAlignment="1">
      <alignment/>
    </xf>
    <xf numFmtId="0" fontId="76" fillId="0" borderId="0" xfId="0" applyFont="1" applyBorder="1" applyAlignment="1">
      <alignment/>
    </xf>
    <xf numFmtId="0" fontId="76" fillId="0" borderId="0" xfId="0" applyFont="1" applyBorder="1" applyAlignment="1">
      <alignment horizontal="center"/>
    </xf>
    <xf numFmtId="0" fontId="21" fillId="0" borderId="26" xfId="0" applyFont="1" applyBorder="1" applyAlignment="1">
      <alignment horizontal="center" vertical="center"/>
    </xf>
    <xf numFmtId="0" fontId="79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/>
    </xf>
    <xf numFmtId="0" fontId="80" fillId="0" borderId="0" xfId="0" applyFont="1" applyFill="1" applyBorder="1" applyAlignment="1">
      <alignment vertical="center"/>
    </xf>
    <xf numFmtId="0" fontId="81" fillId="0" borderId="0" xfId="0" applyFont="1" applyFill="1" applyBorder="1" applyAlignment="1">
      <alignment/>
    </xf>
    <xf numFmtId="2" fontId="7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2" fillId="0" borderId="0" xfId="0" applyFont="1" applyFill="1" applyBorder="1" applyAlignment="1">
      <alignment vertical="center"/>
    </xf>
    <xf numFmtId="0" fontId="82" fillId="0" borderId="0" xfId="0" applyFont="1" applyFill="1" applyBorder="1" applyAlignment="1">
      <alignment vertical="center"/>
    </xf>
    <xf numFmtId="0" fontId="83" fillId="0" borderId="0" xfId="0" applyFont="1" applyFill="1" applyBorder="1" applyAlignment="1">
      <alignment vertical="center"/>
    </xf>
    <xf numFmtId="2" fontId="76" fillId="0" borderId="0" xfId="0" applyNumberFormat="1" applyFont="1" applyFill="1" applyBorder="1" applyAlignment="1">
      <alignment/>
    </xf>
    <xf numFmtId="0" fontId="7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89" fontId="72" fillId="0" borderId="0" xfId="0" applyNumberFormat="1" applyFont="1" applyFill="1" applyBorder="1" applyAlignment="1">
      <alignment horizontal="center" vertical="center"/>
    </xf>
    <xf numFmtId="0" fontId="84" fillId="0" borderId="0" xfId="0" applyFont="1" applyFill="1" applyBorder="1" applyAlignment="1">
      <alignment/>
    </xf>
    <xf numFmtId="0" fontId="85" fillId="0" borderId="0" xfId="0" applyFont="1" applyFill="1" applyBorder="1" applyAlignment="1">
      <alignment/>
    </xf>
    <xf numFmtId="0" fontId="77" fillId="0" borderId="0" xfId="0" applyFont="1" applyFill="1" applyBorder="1" applyAlignment="1">
      <alignment horizontal="center"/>
    </xf>
    <xf numFmtId="0" fontId="77" fillId="0" borderId="0" xfId="0" applyFont="1" applyFill="1" applyBorder="1" applyAlignment="1">
      <alignment/>
    </xf>
    <xf numFmtId="0" fontId="86" fillId="38" borderId="10" xfId="0" applyFont="1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color indexed="12"/>
      </font>
    </dxf>
    <dxf>
      <fill>
        <patternFill patternType="none">
          <bgColor indexed="65"/>
        </patternFill>
      </fill>
    </dxf>
    <dxf>
      <font>
        <color indexed="12"/>
      </font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002"/>
          <c:w val="0.91375"/>
          <c:h val="0.907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'SPEC-R4'!$H$2:$H$252</c:f>
              <c:numCache/>
            </c:numRef>
          </c:xVal>
          <c:yVal>
            <c:numRef>
              <c:f>'SPEC-R4'!$I$2:$I$252</c:f>
              <c:numCache/>
            </c:numRef>
          </c:yVal>
          <c:smooth val="0"/>
        </c:ser>
        <c:axId val="46099783"/>
        <c:axId val="12244864"/>
      </c:scatterChart>
      <c:valAx>
        <c:axId val="46099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Period (Sec.)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44864"/>
        <c:crosses val="autoZero"/>
        <c:crossBetween val="midCat"/>
        <c:dispUnits/>
      </c:valAx>
      <c:valAx>
        <c:axId val="12244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B=B1*N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9978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161925</xdr:rowOff>
    </xdr:from>
    <xdr:to>
      <xdr:col>6</xdr:col>
      <xdr:colOff>0</xdr:colOff>
      <xdr:row>28</xdr:row>
      <xdr:rowOff>9525</xdr:rowOff>
    </xdr:to>
    <xdr:graphicFrame>
      <xdr:nvGraphicFramePr>
        <xdr:cNvPr id="1" name="Chart 2"/>
        <xdr:cNvGraphicFramePr/>
      </xdr:nvGraphicFramePr>
      <xdr:xfrm>
        <a:off x="0" y="2095500"/>
        <a:ext cx="52863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oseinzadeh.net/" TargetMode="External" /><Relationship Id="rId2" Type="http://schemas.openxmlformats.org/officeDocument/2006/relationships/hyperlink" Target="https://telegram.me/hoseinzadehas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oseinzadeh.net/" TargetMode="Externa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1"/>
  <sheetViews>
    <sheetView tabSelected="1" zoomScale="85" zoomScaleNormal="85" workbookViewId="0" topLeftCell="A1">
      <selection activeCell="G9" sqref="G9"/>
    </sheetView>
  </sheetViews>
  <sheetFormatPr defaultColWidth="9.140625" defaultRowHeight="12.75"/>
  <cols>
    <col min="1" max="1" width="19.7109375" style="0" customWidth="1"/>
    <col min="2" max="2" width="11.8515625" style="0" customWidth="1"/>
    <col min="3" max="3" width="12.8515625" style="0" customWidth="1"/>
    <col min="4" max="4" width="30.140625" style="0" customWidth="1"/>
    <col min="5" max="5" width="25.140625" style="0" customWidth="1"/>
    <col min="6" max="6" width="11.421875" style="0" customWidth="1"/>
    <col min="7" max="7" width="11.28125" style="0" bestFit="1" customWidth="1"/>
    <col min="12" max="12" width="17.421875" style="0" customWidth="1"/>
  </cols>
  <sheetData>
    <row r="1" spans="1:6" ht="26.25" customHeight="1">
      <c r="A1" s="88" t="s">
        <v>23</v>
      </c>
      <c r="B1" s="89"/>
      <c r="C1" s="89"/>
      <c r="D1" s="89"/>
      <c r="E1" s="90"/>
      <c r="F1" s="73" t="s">
        <v>51</v>
      </c>
    </row>
    <row r="2" spans="1:6" ht="26.25" customHeight="1">
      <c r="A2" s="88" t="s">
        <v>50</v>
      </c>
      <c r="B2" s="89"/>
      <c r="C2" s="89"/>
      <c r="D2" s="89"/>
      <c r="E2" s="90"/>
      <c r="F2" s="118" t="s">
        <v>52</v>
      </c>
    </row>
    <row r="3" spans="1:10" ht="15">
      <c r="A3" s="91" t="s">
        <v>16</v>
      </c>
      <c r="B3" s="91"/>
      <c r="C3" s="91"/>
      <c r="D3" s="91"/>
      <c r="E3" s="91"/>
      <c r="F3" s="119"/>
      <c r="G3" s="120"/>
      <c r="H3" s="120"/>
      <c r="I3" s="120"/>
      <c r="J3" s="120"/>
    </row>
    <row r="4" spans="1:20" ht="19.5" customHeight="1">
      <c r="A4" s="87" t="s">
        <v>15</v>
      </c>
      <c r="B4" s="87"/>
      <c r="C4" s="87"/>
      <c r="D4" s="86">
        <v>57.8</v>
      </c>
      <c r="E4" s="86"/>
      <c r="F4" s="121"/>
      <c r="G4" s="122"/>
      <c r="H4" s="120"/>
      <c r="I4" s="120"/>
      <c r="J4" s="120"/>
      <c r="L4" s="81"/>
      <c r="M4" s="81"/>
      <c r="N4" s="81"/>
      <c r="O4" s="81"/>
      <c r="P4" s="81"/>
      <c r="Q4" s="81"/>
      <c r="R4" s="81"/>
      <c r="S4" s="81"/>
      <c r="T4" s="81"/>
    </row>
    <row r="5" spans="1:21" ht="19.5" customHeight="1">
      <c r="A5" s="87" t="s">
        <v>1</v>
      </c>
      <c r="B5" s="87"/>
      <c r="C5" s="87"/>
      <c r="D5" s="86" t="s">
        <v>54</v>
      </c>
      <c r="E5" s="86"/>
      <c r="F5" s="123">
        <f>IF(D5="I=1.4",1.4,(IF(D5="I=1.2",1.2,IF(D5="I=1",1,0.8))))</f>
        <v>1</v>
      </c>
      <c r="G5" s="124"/>
      <c r="H5" s="120"/>
      <c r="I5" s="120"/>
      <c r="J5" s="120"/>
      <c r="L5" s="112" t="s">
        <v>61</v>
      </c>
      <c r="M5" s="113">
        <v>1.09</v>
      </c>
      <c r="N5" s="113"/>
      <c r="O5" s="112"/>
      <c r="P5" s="112"/>
      <c r="Q5" s="112"/>
      <c r="R5" s="112"/>
      <c r="S5" s="112"/>
      <c r="T5" s="112"/>
      <c r="U5" s="80"/>
    </row>
    <row r="6" spans="1:21" ht="19.5" customHeight="1">
      <c r="A6" s="87" t="s">
        <v>13</v>
      </c>
      <c r="B6" s="87"/>
      <c r="C6" s="87"/>
      <c r="D6" s="86" t="s">
        <v>22</v>
      </c>
      <c r="E6" s="86"/>
      <c r="F6" s="123">
        <f>IF(D6="A=0.35",0.35,(IF(D6="A=0.3",0.3,IF(D6="A=0.25",0.25,0.2))))</f>
        <v>0.35</v>
      </c>
      <c r="G6" s="120"/>
      <c r="H6" s="120"/>
      <c r="I6" s="120"/>
      <c r="J6" s="120"/>
      <c r="L6" s="112" t="s">
        <v>60</v>
      </c>
      <c r="M6" s="114">
        <v>0.63</v>
      </c>
      <c r="N6" s="114">
        <f>0.5*M6/7.5</f>
        <v>0.042</v>
      </c>
      <c r="O6" s="115"/>
      <c r="P6" s="115"/>
      <c r="Q6" s="115"/>
      <c r="R6" s="115"/>
      <c r="S6" s="115"/>
      <c r="T6" s="115"/>
      <c r="U6" s="116"/>
    </row>
    <row r="7" spans="1:21" ht="19.5" customHeight="1">
      <c r="A7" s="87" t="s">
        <v>14</v>
      </c>
      <c r="B7" s="87"/>
      <c r="C7" s="87"/>
      <c r="D7" s="86" t="s">
        <v>47</v>
      </c>
      <c r="E7" s="86"/>
      <c r="F7" s="125"/>
      <c r="G7" s="120"/>
      <c r="H7" s="120"/>
      <c r="I7" s="120"/>
      <c r="J7" s="120"/>
      <c r="L7" s="112" t="s">
        <v>59</v>
      </c>
      <c r="M7" s="114" t="str">
        <f>IF(D7="I","B",IF(D7="II","C",IF(D7="III","D",IF(D7="IV","E","خطا"))))</f>
        <v>C</v>
      </c>
      <c r="N7" s="114"/>
      <c r="O7" s="115"/>
      <c r="P7" s="117"/>
      <c r="Q7" s="114" t="s">
        <v>67</v>
      </c>
      <c r="R7" s="114">
        <f>IF(M5&lt;0.5,P9+(M5-0.25)/0.25*(Q9-P9),IF(M5&lt;0.75,Q9+(M5-0.5)/0.25*(R9-Q9),IF(M5&lt;1,R9+(M5-0.75)/0.25*(S9-R9),IF(M5&lt;1.25,S9+(M5-1)/0.25*(T9-S9),T9))))</f>
        <v>1.2</v>
      </c>
      <c r="S7" s="114"/>
      <c r="T7" s="115"/>
      <c r="U7" s="116"/>
    </row>
    <row r="8" spans="1:21" ht="19.5" customHeight="1">
      <c r="A8" s="91"/>
      <c r="B8" s="91"/>
      <c r="C8" s="91"/>
      <c r="D8" s="136" t="s">
        <v>57</v>
      </c>
      <c r="E8" s="136" t="s">
        <v>58</v>
      </c>
      <c r="F8" s="125"/>
      <c r="G8" s="120"/>
      <c r="H8" s="120"/>
      <c r="I8" s="120"/>
      <c r="J8" s="120"/>
      <c r="L8" s="112"/>
      <c r="M8" s="114"/>
      <c r="N8" s="114"/>
      <c r="O8" s="115"/>
      <c r="P8" s="114" t="s">
        <v>64</v>
      </c>
      <c r="Q8" s="114" t="s">
        <v>65</v>
      </c>
      <c r="R8" s="114" t="s">
        <v>66</v>
      </c>
      <c r="S8" s="114" t="s">
        <v>68</v>
      </c>
      <c r="T8" s="114" t="s">
        <v>79</v>
      </c>
      <c r="U8" s="116"/>
    </row>
    <row r="9" spans="1:21" ht="19.5" customHeight="1">
      <c r="A9" s="87" t="s">
        <v>4</v>
      </c>
      <c r="B9" s="87"/>
      <c r="C9" s="87"/>
      <c r="D9" s="9" t="s">
        <v>80</v>
      </c>
      <c r="E9" s="9" t="s">
        <v>81</v>
      </c>
      <c r="F9" s="126"/>
      <c r="G9" s="120"/>
      <c r="H9" s="120"/>
      <c r="I9" s="120"/>
      <c r="J9" s="120"/>
      <c r="L9" s="112"/>
      <c r="M9" s="114"/>
      <c r="N9" s="114"/>
      <c r="O9" s="115"/>
      <c r="P9" s="114">
        <f>IF(M7="B",0.9,IF(M7="C",1.3,IF(M7="D",1.6,IF(M7="E",2.4,"خطا"))))</f>
        <v>1.3</v>
      </c>
      <c r="Q9" s="114">
        <f>IF(M7="B",0.9,IF(M7="C",1.3,IF(M7="D",1.4,IF(M7="E",1.7,"خطا"))))</f>
        <v>1.3</v>
      </c>
      <c r="R9" s="114">
        <f>IF(M7="B",0.9,IF(M7="C",1.2,IF(M7="D",1.2,IF(M7="E",1.3,"خطا"))))</f>
        <v>1.2</v>
      </c>
      <c r="S9" s="114">
        <f>IF(M7="B",0.9,IF(M7="C",1.2,IF(M7="D",1.1,IF(M7="E","err","خطا"))))</f>
        <v>1.2</v>
      </c>
      <c r="T9" s="114">
        <f>IF(M7="B",0.9,IF(M7="C",1.2,IF(M7="D",1,IF(M7="E","err","خطا"))))</f>
        <v>1.2</v>
      </c>
      <c r="U9" s="116"/>
    </row>
    <row r="10" spans="1:21" ht="19.5" customHeight="1">
      <c r="A10" s="87" t="s">
        <v>17</v>
      </c>
      <c r="B10" s="87"/>
      <c r="C10" s="87"/>
      <c r="D10" s="9">
        <v>6.5</v>
      </c>
      <c r="E10" s="9">
        <v>5</v>
      </c>
      <c r="F10" s="127"/>
      <c r="G10" s="120"/>
      <c r="H10" s="120"/>
      <c r="I10" s="120"/>
      <c r="J10" s="120"/>
      <c r="L10" s="112" t="s">
        <v>62</v>
      </c>
      <c r="M10" s="114">
        <f>R7*M5</f>
        <v>1.308</v>
      </c>
      <c r="N10" s="114"/>
      <c r="O10" s="115"/>
      <c r="P10" s="115"/>
      <c r="Q10" s="115"/>
      <c r="R10" s="115"/>
      <c r="S10" s="115"/>
      <c r="T10" s="115"/>
      <c r="U10" s="116"/>
    </row>
    <row r="11" spans="1:21" ht="19.5" customHeight="1">
      <c r="A11" s="87" t="s">
        <v>5</v>
      </c>
      <c r="B11" s="87"/>
      <c r="C11" s="87"/>
      <c r="D11" s="82" t="s">
        <v>7</v>
      </c>
      <c r="E11" s="82" t="s">
        <v>7</v>
      </c>
      <c r="F11" s="126">
        <f>IF(D11="خیر",1,0.8)</f>
        <v>1</v>
      </c>
      <c r="G11" s="126">
        <f>IF(E11="خیر",1,0.8)</f>
        <v>1</v>
      </c>
      <c r="H11" s="120"/>
      <c r="I11" s="120"/>
      <c r="J11" s="120"/>
      <c r="L11" s="112" t="s">
        <v>63</v>
      </c>
      <c r="M11" s="114">
        <f>M6*R11</f>
        <v>0.8819999999999999</v>
      </c>
      <c r="N11" s="114"/>
      <c r="O11" s="115"/>
      <c r="P11" s="117"/>
      <c r="Q11" s="114" t="s">
        <v>75</v>
      </c>
      <c r="R11" s="114">
        <f>IF(M6&lt;0.2,O13+(M6-0.1)/0.1*(P13-O13),IF(M6&lt;0.3,P13+(M6-0.2)/0.1*(Q13-P13),IF(M6&lt;0.4,Q13+(M6-0.3)/0.1*(R13-Q13),IF(M6&lt;0.5,R13+(M6-0.4)/0.1*(S13-R13),IF(M6&lt;0.6,S13+(M6-0.5)/0.1*(T13-S13),T13)))))</f>
        <v>1.4</v>
      </c>
      <c r="S11" s="114"/>
      <c r="T11" s="115"/>
      <c r="U11" s="116"/>
    </row>
    <row r="12" spans="1:21" ht="19.5" customHeight="1">
      <c r="A12" s="87" t="s">
        <v>18</v>
      </c>
      <c r="B12" s="87"/>
      <c r="C12" s="87"/>
      <c r="D12" s="77">
        <v>1.691</v>
      </c>
      <c r="E12" s="77">
        <v>1.3</v>
      </c>
      <c r="F12" s="128">
        <f>MAX(D12,D15)</f>
        <v>1.691</v>
      </c>
      <c r="G12" s="128">
        <f>MAX(E12,E15)</f>
        <v>1.9262163234813308</v>
      </c>
      <c r="H12" s="120"/>
      <c r="I12" s="120"/>
      <c r="J12" s="120"/>
      <c r="L12" s="112" t="s">
        <v>76</v>
      </c>
      <c r="M12" s="115">
        <f>2/3*M10</f>
        <v>0.872</v>
      </c>
      <c r="N12" s="115"/>
      <c r="O12" s="115" t="s">
        <v>74</v>
      </c>
      <c r="P12" s="114" t="s">
        <v>69</v>
      </c>
      <c r="Q12" s="114" t="s">
        <v>70</v>
      </c>
      <c r="R12" s="114" t="s">
        <v>71</v>
      </c>
      <c r="S12" s="114" t="s">
        <v>72</v>
      </c>
      <c r="T12" s="115" t="s">
        <v>73</v>
      </c>
      <c r="U12" s="116"/>
    </row>
    <row r="13" spans="1:21" ht="19.5" customHeight="1">
      <c r="A13" s="87" t="s">
        <v>55</v>
      </c>
      <c r="B13" s="87"/>
      <c r="C13" s="87"/>
      <c r="D13" s="78">
        <f>IF((D9="بادبند همگرا"),0.05*D4^0.75,IF(D9="بادبند واگرا",0.08*D4^0.75*F11,IF(D9="قاب خمشی فولادی",0.08*D4^0.75*F11,IF(D9="قاب خمشی بتنی",0.05*D4^0.9*F11,0.05*D4^0.75))))</f>
        <v>1.0481317652593338</v>
      </c>
      <c r="E13" s="78">
        <f>IF((E9="بادبند همگرا"),0.05*D4^0.75,IF(E9="بادبند واگرا",0.08*D4^0.75*G11,IF(E9="قاب خمشی فولادی",0.08*D4^0.75*G11,IF(E9="قاب خمشی بتنی",0.05*D4^0.9*G11,0.05*D4^0.75))))</f>
        <v>1.9262163234813308</v>
      </c>
      <c r="F13" s="126"/>
      <c r="G13" s="120"/>
      <c r="H13" s="120"/>
      <c r="I13" s="120"/>
      <c r="J13" s="120"/>
      <c r="L13" s="112" t="s">
        <v>77</v>
      </c>
      <c r="M13" s="115">
        <f>2/3*M11</f>
        <v>0.5879999999999999</v>
      </c>
      <c r="N13" s="115"/>
      <c r="O13" s="115">
        <f>IF(M7="B",0.8,IF(M7="C",1.5,IF(M7="D",2.4,IF(M7="E",4.2,"خطا"))))</f>
        <v>1.5</v>
      </c>
      <c r="P13" s="114">
        <f>IF(M7="B",0.8,IF(M7="C",1.5,IF(M7="D",2.2,IF(M7="E",4.2,"خطا"))))</f>
        <v>1.5</v>
      </c>
      <c r="Q13" s="114">
        <f>IF(M7="B",0.8,IF(M7="C",1.5,IF(M7="D",2,IF(M7="E","err","خطا"))))</f>
        <v>1.5</v>
      </c>
      <c r="R13" s="114">
        <f>IF(M7="B",0.8,IF(M7="C",1.5,IF(M7="D",1.9,IF(M7="E","err","خطا"))))</f>
        <v>1.5</v>
      </c>
      <c r="S13" s="114">
        <f>IF(M7="B",0.8,IF(M7="C",1.5,IF(M7="D",1.8,IF(M7="E","err","خطا"))))</f>
        <v>1.5</v>
      </c>
      <c r="T13" s="115">
        <f>IF(M7="B",0.8,IF(M7="C",1.4,IF(M7="D",1.7,IF(M7="E","err","خطا"))))</f>
        <v>1.4</v>
      </c>
      <c r="U13" s="116"/>
    </row>
    <row r="14" spans="1:21" ht="19.5" customHeight="1">
      <c r="A14" s="87" t="s">
        <v>56</v>
      </c>
      <c r="B14" s="87"/>
      <c r="C14" s="87"/>
      <c r="D14" s="78">
        <f>1.25*D13</f>
        <v>1.3101647065741673</v>
      </c>
      <c r="E14" s="78">
        <f>1.25*E13</f>
        <v>2.4077704043516635</v>
      </c>
      <c r="F14" s="126"/>
      <c r="G14" s="120"/>
      <c r="H14" s="120"/>
      <c r="I14" s="120"/>
      <c r="J14" s="120"/>
      <c r="L14" s="112" t="s">
        <v>78</v>
      </c>
      <c r="M14" s="115">
        <f>MIN(M12*F5/D10,M13*F5/D15/D10)</f>
        <v>0.06904592835360238</v>
      </c>
      <c r="N14" s="115"/>
      <c r="O14" s="115"/>
      <c r="P14" s="115"/>
      <c r="Q14" s="115"/>
      <c r="R14" s="115"/>
      <c r="S14" s="115"/>
      <c r="T14" s="115"/>
      <c r="U14" s="116"/>
    </row>
    <row r="15" spans="1:21" ht="19.5" customHeight="1">
      <c r="A15" s="87" t="s">
        <v>8</v>
      </c>
      <c r="B15" s="87"/>
      <c r="C15" s="87"/>
      <c r="D15" s="78">
        <f>MAX(MIN(D14,D12),D13)</f>
        <v>1.3101647065741673</v>
      </c>
      <c r="E15" s="78">
        <f>MAX(MIN(E14,E12),E13)</f>
        <v>1.9262163234813308</v>
      </c>
      <c r="F15" s="126"/>
      <c r="G15" s="120"/>
      <c r="H15" s="120"/>
      <c r="I15" s="120"/>
      <c r="J15" s="120"/>
      <c r="L15" s="112"/>
      <c r="M15" s="115"/>
      <c r="N15" s="115"/>
      <c r="O15" s="115"/>
      <c r="P15" s="115"/>
      <c r="Q15" s="115"/>
      <c r="R15" s="115"/>
      <c r="S15" s="115"/>
      <c r="T15" s="115"/>
      <c r="U15" s="116"/>
    </row>
    <row r="16" spans="1:21" ht="19.5" customHeight="1">
      <c r="A16" s="87" t="s">
        <v>19</v>
      </c>
      <c r="B16" s="87"/>
      <c r="C16" s="87"/>
      <c r="D16" s="3">
        <f>IF(D7="I",0.1,IF(D7="II",0.1,IF(D7="III",0.15,IF(D7="IV",0.15,"خطا"))))</f>
        <v>0.1</v>
      </c>
      <c r="E16" s="3">
        <f>IF(D7="I",0.1,IF(D7="II",0.1,IF(D7="III",0.15,IF(D7="IV",0.15,"خطا"))))</f>
        <v>0.1</v>
      </c>
      <c r="F16" s="125"/>
      <c r="G16" s="129"/>
      <c r="H16" s="120"/>
      <c r="I16" s="120"/>
      <c r="J16" s="120"/>
      <c r="L16" s="112"/>
      <c r="M16" s="115"/>
      <c r="N16" s="115"/>
      <c r="O16" s="115"/>
      <c r="P16" s="115"/>
      <c r="Q16" s="115"/>
      <c r="R16" s="115"/>
      <c r="S16" s="115"/>
      <c r="T16" s="115"/>
      <c r="U16" s="116"/>
    </row>
    <row r="17" spans="1:20" ht="19.5" customHeight="1">
      <c r="A17" s="87" t="s">
        <v>2</v>
      </c>
      <c r="B17" s="87"/>
      <c r="C17" s="87"/>
      <c r="D17" s="3">
        <f>IF(D7="I",0.4,IF(D7="II",0.5,IF(D7="III",0.7,IF(D7="IV",1,"خطا"))))</f>
        <v>0.5</v>
      </c>
      <c r="E17" s="3">
        <f>IF(D7="I",0.4,IF(D7="II",0.5,IF(D7="III",0.7,IF(D7="IV",1,"خطا"))))</f>
        <v>0.5</v>
      </c>
      <c r="F17" s="120"/>
      <c r="G17" s="130"/>
      <c r="H17" s="130"/>
      <c r="I17" s="130"/>
      <c r="J17" s="130"/>
      <c r="L17" s="81"/>
      <c r="M17" s="81"/>
      <c r="N17" s="81"/>
      <c r="O17" s="81"/>
      <c r="P17" s="81"/>
      <c r="Q17" s="81"/>
      <c r="R17" s="81"/>
      <c r="S17" s="81"/>
      <c r="T17" s="81"/>
    </row>
    <row r="18" spans="1:20" ht="19.5" customHeight="1">
      <c r="A18" s="87" t="s">
        <v>9</v>
      </c>
      <c r="B18" s="87"/>
      <c r="C18" s="87"/>
      <c r="D18" s="3">
        <f>IF(D7="I",1,IF(D7="II",1,IF(D7="III",1.1,IF(AND(D7="IV",F6&lt;0.3),1.3,IF(AND(D7="IV",F6&gt;0.25),1.1,"خطا")))))</f>
        <v>1</v>
      </c>
      <c r="E18" s="3">
        <f>IF(D7="I",1,IF(D7="II",1,IF(D7="III",1.1,IF(AND(D7="IV",F6&lt;0.3),1.3,IF(AND(D7="IV",F6&gt;0.25),1.1,"خطا")))))</f>
        <v>1</v>
      </c>
      <c r="F18" s="120"/>
      <c r="G18" s="130"/>
      <c r="H18" s="130"/>
      <c r="I18" s="130"/>
      <c r="J18" s="130"/>
      <c r="L18" s="81"/>
      <c r="M18" s="81"/>
      <c r="N18" s="81"/>
      <c r="O18" s="81"/>
      <c r="P18" s="81"/>
      <c r="Q18" s="81"/>
      <c r="R18" s="81"/>
      <c r="S18" s="81"/>
      <c r="T18" s="81"/>
    </row>
    <row r="19" spans="1:10" ht="19.5" customHeight="1">
      <c r="A19" s="87" t="s">
        <v>0</v>
      </c>
      <c r="B19" s="87"/>
      <c r="C19" s="87"/>
      <c r="D19" s="3">
        <f>IF(D7="I",1.5,IF(D7="II",1.5,IF(D7="III",1.75,IF(AND(D7="IV",F6&lt;0.3),2.25,IF(AND(D7="IV",F6&gt;0.25),1.75,"خطا")))))</f>
        <v>1.5</v>
      </c>
      <c r="E19" s="3">
        <f>IF(D7="I",1.5,IF(D7="II",1.5,IF(D7="III",1.75,IF(AND(D7="IV",F6&lt;0.3),2.25,IF(AND(D7="IV",F6&gt;0.25),1.75,"خطا")))))</f>
        <v>1.5</v>
      </c>
      <c r="F19" s="120"/>
      <c r="G19" s="130"/>
      <c r="H19" s="120"/>
      <c r="I19" s="120"/>
      <c r="J19" s="120"/>
    </row>
    <row r="20" spans="1:10" ht="19.5" customHeight="1">
      <c r="A20" s="87" t="str">
        <f>IF(F6&gt;0.25,IF(D15&lt;D17,"N=1=",IF(D15&gt;4,"N=1.7=","N=0.7/(4-TS)*(T-TS)+1=")),IF(D15&lt;D17,"N=1=",IF(D15&gt;4,"N=1.4=","N=0.4/(4-TS)*(T-TS)+1=")))</f>
        <v>N=0.7/(4-TS)*(T-TS)+1=</v>
      </c>
      <c r="B20" s="87"/>
      <c r="C20" s="87"/>
      <c r="D20" s="4">
        <f>IF(F6&gt;0.25,IF(D15&lt;D17,1,IF(D15&gt;4,1.7,0.7/(4-D17)*(D15-D17)+1)),IF(D15&lt;D17,1,IF(D15&gt;4,1.4,0.4/(4-D17)*(D15-D17)+1)))</f>
        <v>1.1620329413148334</v>
      </c>
      <c r="E20" s="4">
        <f>IF(F6&gt;0.25,IF(E15&lt;E17,1,IF(E15&gt;4,1.7,0.7/(4-E17)*(E15-E17)+1)),IF(E15&lt;E17,1,IF(E15&gt;4,1.4,0.4/(4-E17)*(E15-E17)+1)))</f>
        <v>1.2852432646962662</v>
      </c>
      <c r="F20" s="131">
        <f>IF(F6&gt;0.25,IF(D12&lt;D17,1,IF(D12&gt;4,1.7,0.7/(4-D17)*(D12-D17)+1)),IF(D12&lt;D17,1,IF(D12&gt;4,1.4,0.4/(4-D17)*(D12-D17)+1)))</f>
        <v>1.2382</v>
      </c>
      <c r="G20" s="131">
        <f>IF(F6&gt;0.25,IF(E12&lt;E17,1,IF(E12&gt;4,1.7,0.7/(4-E17)*(E12-E17)+1)),IF(E12&lt;E17,1,IF(E12&gt;4,1.4,0.4/(4-E17)*(E12-E17)+1)))</f>
        <v>1.16</v>
      </c>
      <c r="H20" s="120"/>
      <c r="I20" s="120"/>
      <c r="J20" s="120"/>
    </row>
    <row r="21" spans="1:10" ht="19.5" customHeight="1">
      <c r="A21" s="87" t="str">
        <f>IF(D15&lt;D16,"B=S0+(S-S0+1)(T/T0)=",IF(D15&gt;D17,"B1=(S+1)(Ts/T)=","B1=1+S="))</f>
        <v>B1=(S+1)(Ts/T)=</v>
      </c>
      <c r="B21" s="87"/>
      <c r="C21" s="87"/>
      <c r="D21" s="4">
        <f>IF(D15&lt;D16,D18+(D19-D18+1)*(D15/D16),IF(D15&gt;D17,(D19+1)*(D17/D15),1+D19))</f>
        <v>0.9540785167908494</v>
      </c>
      <c r="E21" s="4">
        <f>IF(E15&lt;E16,E18+(E19-E18+1)*(E15/E16),IF(E15&gt;E17,(E19+1)*(E17/E15),1+E19))</f>
        <v>0.6489406121015645</v>
      </c>
      <c r="F21" s="131">
        <f>IF(D12&lt;D16,D18+(D19-D18+1)*(D12/D16),IF(D12&gt;D17,(D19+1)*(D17/D12),1+D19))</f>
        <v>0.7392075694855115</v>
      </c>
      <c r="G21" s="131">
        <f>IF(E12&lt;E16,E18+(E19-E18+1)*(E12/E16),IF(E12&gt;E17,(E19+1)*(E17/E12),1+E19))</f>
        <v>0.9615384615384615</v>
      </c>
      <c r="H21" s="120"/>
      <c r="I21" s="120"/>
      <c r="J21" s="120"/>
    </row>
    <row r="22" spans="1:10" ht="19.5" customHeight="1">
      <c r="A22" s="87" t="s">
        <v>10</v>
      </c>
      <c r="B22" s="87"/>
      <c r="C22" s="87"/>
      <c r="D22" s="4">
        <f>D21*D20</f>
        <v>1.1086706651117644</v>
      </c>
      <c r="E22" s="4">
        <f>E21*E20</f>
        <v>0.834046550891408</v>
      </c>
      <c r="F22" s="131">
        <f>F21*F20</f>
        <v>0.9152868125369603</v>
      </c>
      <c r="G22" s="131">
        <f>G21*G20</f>
        <v>1.1153846153846152</v>
      </c>
      <c r="H22" s="120"/>
      <c r="I22" s="120"/>
      <c r="J22" s="120"/>
    </row>
    <row r="23" spans="1:10" ht="19.5" customHeight="1">
      <c r="A23" s="87" t="s">
        <v>46</v>
      </c>
      <c r="B23" s="87"/>
      <c r="C23" s="87"/>
      <c r="D23" s="51">
        <f>0.12*F6*F5</f>
        <v>0.041999999999999996</v>
      </c>
      <c r="E23" s="51">
        <f>0.12*F6*F5</f>
        <v>0.041999999999999996</v>
      </c>
      <c r="F23" s="131">
        <f>0.12*F6*F5</f>
        <v>0.041999999999999996</v>
      </c>
      <c r="G23" s="131">
        <f>0.12*F6*F5</f>
        <v>0.041999999999999996</v>
      </c>
      <c r="H23" s="120"/>
      <c r="I23" s="120"/>
      <c r="J23" s="120"/>
    </row>
    <row r="24" spans="1:10" ht="15">
      <c r="A24" s="87" t="s">
        <v>6</v>
      </c>
      <c r="B24" s="87"/>
      <c r="C24" s="87"/>
      <c r="D24" s="6">
        <f>MAX(D23,F6*D22*F5/D10)</f>
        <v>0.05969765119832577</v>
      </c>
      <c r="E24" s="6">
        <f>MAX(E23,F6*E22*F5/E10)</f>
        <v>0.05838325856239855</v>
      </c>
      <c r="F24" s="129"/>
      <c r="G24" s="132"/>
      <c r="H24" s="120"/>
      <c r="I24" s="120"/>
      <c r="J24" s="120"/>
    </row>
    <row r="25" spans="1:10" ht="15">
      <c r="A25" s="137" t="str">
        <f>IF(D15&lt;0.5,"k=1=",IF(D15&gt;2.5,"k=2=","k=0.5*T+0.75="))</f>
        <v>k=0.5*T+0.75=</v>
      </c>
      <c r="B25" s="137"/>
      <c r="C25" s="137"/>
      <c r="D25" s="6">
        <f>IF(D15&lt;0.5,1,IF(D15&gt;2.5,2,0.5*D15+0.75))</f>
        <v>1.4050823532870838</v>
      </c>
      <c r="E25" s="6">
        <f>IF(E15&lt;0.5,1,IF(E15&gt;2.5,2,0.5*E15+0.75))</f>
        <v>1.7131081617406654</v>
      </c>
      <c r="F25" s="133"/>
      <c r="G25" s="122"/>
      <c r="H25" s="120"/>
      <c r="I25" s="120"/>
      <c r="J25" s="120"/>
    </row>
    <row r="26" spans="1:10" ht="17.25">
      <c r="A26" s="137" t="s">
        <v>21</v>
      </c>
      <c r="B26" s="137"/>
      <c r="C26" s="137"/>
      <c r="D26" s="6">
        <f>IF(F5&lt;1.4,MAX(F23,F6*MIN(F22,D22)*F5/D10),D24)</f>
        <v>0.04928467452122094</v>
      </c>
      <c r="E26" s="6">
        <f>IF(F5&lt;1.4,MAX(G23,F6*MIN(G22,E22)*F5/E10),E24)</f>
        <v>0.05838325856239855</v>
      </c>
      <c r="F26" s="134"/>
      <c r="G26" s="122"/>
      <c r="H26" s="120"/>
      <c r="I26" s="120"/>
      <c r="J26" s="120"/>
    </row>
    <row r="27" spans="1:10" ht="17.25">
      <c r="A27" s="137" t="s">
        <v>20</v>
      </c>
      <c r="B27" s="137"/>
      <c r="C27" s="137"/>
      <c r="D27" s="76">
        <f>IF(F5&lt;1.4,IF(F12&lt;0.5,1,IF(F12&gt;2.5,2,0.5*F12+0.75)),D25)</f>
        <v>1.5955</v>
      </c>
      <c r="E27" s="76">
        <f>IF(G5&lt;1.4,IF(G12&lt;0.5,1,IF(G12&gt;2.5,2,0.5*G12+0.75)),E25)</f>
        <v>1.7131081617406654</v>
      </c>
      <c r="F27" s="134"/>
      <c r="G27" s="122"/>
      <c r="H27" s="120"/>
      <c r="I27" s="120"/>
      <c r="J27" s="120"/>
    </row>
    <row r="28" spans="5:10" ht="12.75">
      <c r="E28" s="1"/>
      <c r="F28" s="135"/>
      <c r="G28" s="130"/>
      <c r="H28" s="130"/>
      <c r="I28" s="130"/>
      <c r="J28" s="130"/>
    </row>
    <row r="29" spans="1:6" ht="12.75">
      <c r="A29" s="1"/>
      <c r="B29" s="1"/>
      <c r="C29" s="1"/>
      <c r="D29" s="1"/>
      <c r="E29" s="1"/>
      <c r="F29" s="79"/>
    </row>
    <row r="30" spans="1:6" ht="12.75">
      <c r="A30" s="1"/>
      <c r="B30" s="1"/>
      <c r="C30" s="1"/>
      <c r="D30" s="1"/>
      <c r="E30" s="1"/>
      <c r="F30" s="79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</sheetData>
  <sheetProtection formatCells="0" formatColumns="0" formatRows="0" insertColumns="0" insertRows="0" insertHyperlinks="0" deleteColumns="0" deleteRows="0" sort="0" autoFilter="0" pivotTables="0"/>
  <mergeCells count="31">
    <mergeCell ref="A6:C6"/>
    <mergeCell ref="A10:C10"/>
    <mergeCell ref="D7:E7"/>
    <mergeCell ref="A14:C14"/>
    <mergeCell ref="A1:E1"/>
    <mergeCell ref="A2:E2"/>
    <mergeCell ref="A3:E3"/>
    <mergeCell ref="A12:C12"/>
    <mergeCell ref="A4:C4"/>
    <mergeCell ref="D4:E4"/>
    <mergeCell ref="A5:C5"/>
    <mergeCell ref="A27:C27"/>
    <mergeCell ref="A18:C18"/>
    <mergeCell ref="A16:C16"/>
    <mergeCell ref="A17:C17"/>
    <mergeCell ref="A21:C21"/>
    <mergeCell ref="D6:E6"/>
    <mergeCell ref="A19:C19"/>
    <mergeCell ref="A15:C15"/>
    <mergeCell ref="A22:C22"/>
    <mergeCell ref="A7:C7"/>
    <mergeCell ref="A26:C26"/>
    <mergeCell ref="A8:C8"/>
    <mergeCell ref="A23:C23"/>
    <mergeCell ref="A24:C24"/>
    <mergeCell ref="A25:C25"/>
    <mergeCell ref="D5:E5"/>
    <mergeCell ref="A13:C13"/>
    <mergeCell ref="A9:C9"/>
    <mergeCell ref="A11:C11"/>
    <mergeCell ref="A20:C20"/>
  </mergeCells>
  <conditionalFormatting sqref="D11">
    <cfRule type="expression" priority="1" dxfId="1" stopIfTrue="1">
      <formula>"$F$22="""""</formula>
    </cfRule>
    <cfRule type="expression" priority="2" dxfId="0" stopIfTrue="1">
      <formula>"$F$22=""سازه میانقاب دارد؟"""</formula>
    </cfRule>
  </conditionalFormatting>
  <dataValidations count="7">
    <dataValidation type="list" allowBlank="1" showInputMessage="1" showErrorMessage="1" errorTitle="خطا!!" error="شما تنها مجاز به انتخاب یکی از گزینه های موجود در لیست هستید" sqref="E9">
      <formula1>"قاب خمشی بتنی, قاب خمشی فولادی, بادبند واگرا, بادبند همگرا, دوگانه, دیوار باربر, سایر موارد"</formula1>
    </dataValidation>
    <dataValidation type="list" allowBlank="1" showInputMessage="1" showErrorMessage="1" errorTitle="خطا!!" error="شما تنها مجاز به انتخاب یکی از گزینه های موجود در لیست هستید" sqref="D7">
      <formula1>"I,II,III,IV"</formula1>
    </dataValidation>
    <dataValidation type="list" allowBlank="1" showInputMessage="1" showErrorMessage="1" errorTitle="خطا!!" error="شما تنها مجاز به انتخاب یکی از گزینه های موجود در لیست هستید" sqref="D6">
      <formula1>"A=0.35,A=0.3,A=0.25,A=0.2"</formula1>
    </dataValidation>
    <dataValidation type="list" allowBlank="1" showInputMessage="1" showErrorMessage="1" error="شما تنها مجاز به انتخاب یکی از گزینه های موجود در لیست هستید" sqref="D5">
      <formula1>"I=1.4,I=1.2,I=1,I=0.8"</formula1>
    </dataValidation>
    <dataValidation type="list" allowBlank="1" showInputMessage="1" showErrorMessage="1" errorTitle="خطا!!" error="شما تنها مجاز به انتخاب یکی از گزینه های لیست هستید" sqref="D11:E11">
      <formula1>"بله,خیر"</formula1>
    </dataValidation>
    <dataValidation type="decimal" operator="greaterThan" allowBlank="1" showInputMessage="1" showErrorMessage="1" errorTitle="خطا!!" error="ارتفاع سازه باید یک عدد مثبت باشد." sqref="D4">
      <formula1>0</formula1>
    </dataValidation>
    <dataValidation type="list" allowBlank="1" showInputMessage="1" showErrorMessage="1" errorTitle="خطا!!" error="یکی از گزینه های موجود در لیست هستید" sqref="D9">
      <formula1>"قاب خمشی بتنی, قاب خمشی فولادی, بادبند واگرا, بادبند همگرا, دوگانه, دیوار باربر, سایر موارد"</formula1>
    </dataValidation>
  </dataValidations>
  <hyperlinks>
    <hyperlink ref="A1" r:id="rId1" display="www.hoseinzadeh.net"/>
    <hyperlink ref="A2" r:id="rId2" display="https://telegram.me/hoseinzadehasl"/>
  </hyperlinks>
  <printOptions/>
  <pageMargins left="0.75" right="0.75" top="1" bottom="1" header="0.5" footer="0.5"/>
  <pageSetup horizontalDpi="1200" verticalDpi="12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70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14.421875" style="7" customWidth="1"/>
    <col min="2" max="2" width="11.8515625" style="7" customWidth="1"/>
    <col min="3" max="3" width="12.8515625" style="7" customWidth="1"/>
    <col min="4" max="4" width="18.7109375" style="7" customWidth="1"/>
    <col min="5" max="5" width="12.28125" style="7" customWidth="1"/>
    <col min="6" max="7" width="9.140625" style="7" customWidth="1"/>
    <col min="8" max="8" width="15.00390625" style="70" customWidth="1"/>
    <col min="9" max="9" width="9.140625" style="71" customWidth="1"/>
    <col min="10" max="10" width="9.140625" style="65" customWidth="1"/>
    <col min="11" max="11" width="15.00390625" style="72" customWidth="1"/>
  </cols>
  <sheetData>
    <row r="1" spans="1:12" ht="15">
      <c r="A1" s="92" t="s">
        <v>23</v>
      </c>
      <c r="B1" s="93"/>
      <c r="C1" s="53"/>
      <c r="D1" s="53"/>
      <c r="E1" s="53"/>
      <c r="F1" s="53"/>
      <c r="G1" s="53"/>
      <c r="H1" s="54" t="s">
        <v>48</v>
      </c>
      <c r="I1" s="55" t="s">
        <v>49</v>
      </c>
      <c r="J1" s="56"/>
      <c r="K1" s="57" t="s">
        <v>48</v>
      </c>
      <c r="L1" s="58" t="s">
        <v>53</v>
      </c>
    </row>
    <row r="2" spans="1:12" ht="15">
      <c r="A2" s="91" t="s">
        <v>16</v>
      </c>
      <c r="B2" s="91"/>
      <c r="C2" s="91"/>
      <c r="D2" s="91"/>
      <c r="E2" s="53"/>
      <c r="F2" s="53"/>
      <c r="G2" s="53"/>
      <c r="H2" s="59">
        <v>0</v>
      </c>
      <c r="I2" s="60">
        <f aca="true" t="shared" si="0" ref="I2:I65">IF(H2&lt;D$5,D$7+(D$8-D$7+1)*(H2/D$5),IF(H2&gt;D$6,(D$8+1)*(D$6/H2),1+D$8))*IF(E$5&gt;0.25,IF(H2&lt;D$6,1,IF(H2&gt;4,1.7,0.7/(4-D$6)*(H2-D$6)+1)),IF(H2&lt;D$6,1,IF(H2&gt;4,1.4,0.4/(4-D$6)*(H2-D$6)+1)))</f>
        <v>1</v>
      </c>
      <c r="J2" s="56"/>
      <c r="K2" s="61">
        <v>0</v>
      </c>
      <c r="L2" s="62">
        <f>IF(H2="","",E$5*I2)</f>
        <v>0.35</v>
      </c>
    </row>
    <row r="3" spans="1:12" ht="15">
      <c r="A3" s="83" t="s">
        <v>13</v>
      </c>
      <c r="B3" s="84"/>
      <c r="C3" s="85"/>
      <c r="D3" s="74" t="s">
        <v>22</v>
      </c>
      <c r="E3" s="63"/>
      <c r="F3" s="64"/>
      <c r="G3" s="64"/>
      <c r="H3" s="59">
        <f>IF(H2&lt;5,H2+0.02,"")</f>
        <v>0.02</v>
      </c>
      <c r="I3" s="60">
        <f t="shared" si="0"/>
        <v>1.3</v>
      </c>
      <c r="K3" s="61">
        <f>IF(H2&lt;5,H2+0.02,"")</f>
        <v>0.02</v>
      </c>
      <c r="L3" s="62">
        <f aca="true" t="shared" si="1" ref="L3:L66">IF(H3="","",E$5*I3)</f>
        <v>0.45499999999999996</v>
      </c>
    </row>
    <row r="4" spans="1:12" ht="15">
      <c r="A4" s="83" t="s">
        <v>14</v>
      </c>
      <c r="B4" s="84"/>
      <c r="C4" s="85"/>
      <c r="D4" s="2" t="s">
        <v>47</v>
      </c>
      <c r="E4" s="52" t="e">
        <f>IF(#REF!="I=1.4",1.4,(IF(#REF!="I=1.2",1.2,IF(#REF!="I=1",1,0.8))))</f>
        <v>#REF!</v>
      </c>
      <c r="F4" s="64"/>
      <c r="G4" s="64"/>
      <c r="H4" s="59">
        <f aca="true" t="shared" si="2" ref="H4:H67">IF(H3&lt;5,H3+0.02,"")</f>
        <v>0.04</v>
      </c>
      <c r="I4" s="60">
        <f t="shared" si="0"/>
        <v>1.6</v>
      </c>
      <c r="K4" s="61">
        <f aca="true" t="shared" si="3" ref="K4:K67">IF(H3&lt;5,H3+0.02,"")</f>
        <v>0.04</v>
      </c>
      <c r="L4" s="62">
        <f t="shared" si="1"/>
        <v>0.5599999999999999</v>
      </c>
    </row>
    <row r="5" spans="1:12" ht="17.25">
      <c r="A5" s="83" t="s">
        <v>19</v>
      </c>
      <c r="B5" s="84"/>
      <c r="C5" s="85"/>
      <c r="D5" s="3">
        <f>IF(D4="I",0.1,IF(D4="II",0.1,IF(D4="III",0.15,IF(D4="IV",0.15,"خطا"))))</f>
        <v>0.1</v>
      </c>
      <c r="E5" s="52">
        <f>IF(D3="A=0.35",0.35,(IF(D3="A=0.3",0.3,IF(D3="A=0.25",0.25,0.2))))</f>
        <v>0.35</v>
      </c>
      <c r="F5" s="64"/>
      <c r="G5" s="64"/>
      <c r="H5" s="59">
        <f t="shared" si="2"/>
        <v>0.06</v>
      </c>
      <c r="I5" s="60">
        <f t="shared" si="0"/>
        <v>1.9</v>
      </c>
      <c r="K5" s="61">
        <f t="shared" si="3"/>
        <v>0.06</v>
      </c>
      <c r="L5" s="62">
        <f t="shared" si="1"/>
        <v>0.6649999999999999</v>
      </c>
    </row>
    <row r="6" spans="1:12" ht="15">
      <c r="A6" s="83" t="s">
        <v>2</v>
      </c>
      <c r="B6" s="84"/>
      <c r="C6" s="85"/>
      <c r="D6" s="3">
        <f>IF(D4="I",0.4,IF(D4="II",0.5,IF(D4="III",0.7,IF(D4="IV",1,"خطا"))))</f>
        <v>0.5</v>
      </c>
      <c r="E6" s="5"/>
      <c r="F6" s="64"/>
      <c r="G6" s="64"/>
      <c r="H6" s="59">
        <f t="shared" si="2"/>
        <v>0.08</v>
      </c>
      <c r="I6" s="60">
        <f t="shared" si="0"/>
        <v>2.2</v>
      </c>
      <c r="K6" s="61">
        <f t="shared" si="3"/>
        <v>0.08</v>
      </c>
      <c r="L6" s="62">
        <f t="shared" si="1"/>
        <v>0.77</v>
      </c>
    </row>
    <row r="7" spans="1:12" ht="15">
      <c r="A7" s="83" t="s">
        <v>9</v>
      </c>
      <c r="B7" s="84"/>
      <c r="C7" s="85"/>
      <c r="D7" s="3">
        <f>IF(D4="I",1,IF(D4="II",1,IF(D4="III",1.1,IF(AND(D4="IV",E5&lt;0.3),1.3,IF(AND(D4="IV",E5&gt;0.25),1.1,"خطا")))))</f>
        <v>1</v>
      </c>
      <c r="E7" s="66"/>
      <c r="F7" s="64"/>
      <c r="G7" s="64"/>
      <c r="H7" s="59">
        <f t="shared" si="2"/>
        <v>0.1</v>
      </c>
      <c r="I7" s="60">
        <f t="shared" si="0"/>
        <v>2.5</v>
      </c>
      <c r="K7" s="61">
        <f t="shared" si="3"/>
        <v>0.1</v>
      </c>
      <c r="L7" s="62">
        <f t="shared" si="1"/>
        <v>0.875</v>
      </c>
    </row>
    <row r="8" spans="1:12" ht="15">
      <c r="A8" s="83" t="s">
        <v>0</v>
      </c>
      <c r="B8" s="84"/>
      <c r="C8" s="85"/>
      <c r="D8" s="3">
        <f>IF(D4="I",1.5,IF(D4="II",1.5,IF(D4="III",1.75,IF(AND(D4="IV",E5&lt;0.3),2.25,IF(AND(D4="IV",E5&gt;0.25),1.75,"خطا")))))</f>
        <v>1.5</v>
      </c>
      <c r="E8" s="67"/>
      <c r="F8" s="64"/>
      <c r="G8" s="64"/>
      <c r="H8" s="59">
        <f t="shared" si="2"/>
        <v>0.12000000000000001</v>
      </c>
      <c r="I8" s="60">
        <f t="shared" si="0"/>
        <v>2.5</v>
      </c>
      <c r="K8" s="61">
        <f t="shared" si="3"/>
        <v>0.12000000000000001</v>
      </c>
      <c r="L8" s="62">
        <f t="shared" si="1"/>
        <v>0.875</v>
      </c>
    </row>
    <row r="9" spans="1:12" ht="15">
      <c r="A9" s="75"/>
      <c r="B9" s="75"/>
      <c r="C9" s="75"/>
      <c r="D9" s="75"/>
      <c r="E9" s="67"/>
      <c r="F9" s="64"/>
      <c r="G9" s="64"/>
      <c r="H9" s="59">
        <f t="shared" si="2"/>
        <v>0.14</v>
      </c>
      <c r="I9" s="60">
        <f t="shared" si="0"/>
        <v>2.5</v>
      </c>
      <c r="K9" s="61">
        <f t="shared" si="3"/>
        <v>0.14</v>
      </c>
      <c r="L9" s="62">
        <f t="shared" si="1"/>
        <v>0.875</v>
      </c>
    </row>
    <row r="10" spans="1:12" ht="15">
      <c r="A10" s="75"/>
      <c r="B10" s="75"/>
      <c r="C10" s="75"/>
      <c r="D10" s="75"/>
      <c r="E10" s="63"/>
      <c r="F10" s="64"/>
      <c r="G10" s="64"/>
      <c r="H10" s="59">
        <f t="shared" si="2"/>
        <v>0.16</v>
      </c>
      <c r="I10" s="60">
        <f t="shared" si="0"/>
        <v>2.5</v>
      </c>
      <c r="K10" s="61">
        <f t="shared" si="3"/>
        <v>0.16</v>
      </c>
      <c r="L10" s="62">
        <f t="shared" si="1"/>
        <v>0.875</v>
      </c>
    </row>
    <row r="11" spans="1:12" ht="15">
      <c r="A11" s="68"/>
      <c r="B11" s="68"/>
      <c r="C11" s="68"/>
      <c r="D11" s="68"/>
      <c r="E11" s="67"/>
      <c r="F11" s="64"/>
      <c r="G11" s="64"/>
      <c r="H11" s="59">
        <f t="shared" si="2"/>
        <v>0.18</v>
      </c>
      <c r="I11" s="60">
        <f t="shared" si="0"/>
        <v>2.5</v>
      </c>
      <c r="K11" s="61">
        <f t="shared" si="3"/>
        <v>0.18</v>
      </c>
      <c r="L11" s="62">
        <f t="shared" si="1"/>
        <v>0.875</v>
      </c>
    </row>
    <row r="12" spans="1:12" ht="15">
      <c r="A12" s="68"/>
      <c r="B12" s="68"/>
      <c r="C12" s="68"/>
      <c r="D12" s="68"/>
      <c r="E12" s="67"/>
      <c r="F12" s="64"/>
      <c r="G12" s="64"/>
      <c r="H12" s="59">
        <f t="shared" si="2"/>
        <v>0.19999999999999998</v>
      </c>
      <c r="I12" s="60">
        <f t="shared" si="0"/>
        <v>2.5</v>
      </c>
      <c r="K12" s="61">
        <f t="shared" si="3"/>
        <v>0.19999999999999998</v>
      </c>
      <c r="L12" s="62">
        <f t="shared" si="1"/>
        <v>0.875</v>
      </c>
    </row>
    <row r="13" spans="1:12" ht="15">
      <c r="A13" s="68"/>
      <c r="B13" s="68"/>
      <c r="C13" s="68"/>
      <c r="D13" s="68"/>
      <c r="E13" s="67"/>
      <c r="F13" s="53"/>
      <c r="G13" s="53"/>
      <c r="H13" s="59">
        <f t="shared" si="2"/>
        <v>0.21999999999999997</v>
      </c>
      <c r="I13" s="60">
        <f t="shared" si="0"/>
        <v>2.5</v>
      </c>
      <c r="K13" s="61">
        <f t="shared" si="3"/>
        <v>0.21999999999999997</v>
      </c>
      <c r="L13" s="62">
        <f t="shared" si="1"/>
        <v>0.875</v>
      </c>
    </row>
    <row r="14" spans="1:12" ht="15">
      <c r="A14" s="68"/>
      <c r="B14" s="68"/>
      <c r="C14" s="68"/>
      <c r="D14" s="68"/>
      <c r="E14" s="67"/>
      <c r="F14" s="53"/>
      <c r="G14" s="53"/>
      <c r="H14" s="59">
        <f t="shared" si="2"/>
        <v>0.23999999999999996</v>
      </c>
      <c r="I14" s="60">
        <f t="shared" si="0"/>
        <v>2.5</v>
      </c>
      <c r="K14" s="61">
        <f t="shared" si="3"/>
        <v>0.23999999999999996</v>
      </c>
      <c r="L14" s="62">
        <f t="shared" si="1"/>
        <v>0.875</v>
      </c>
    </row>
    <row r="15" spans="1:12" ht="12.75">
      <c r="A15" s="68"/>
      <c r="B15" s="68"/>
      <c r="C15" s="68"/>
      <c r="D15" s="68"/>
      <c r="E15" s="68"/>
      <c r="F15" s="53"/>
      <c r="G15" s="53"/>
      <c r="H15" s="59">
        <f t="shared" si="2"/>
        <v>0.25999999999999995</v>
      </c>
      <c r="I15" s="60">
        <f t="shared" si="0"/>
        <v>2.5</v>
      </c>
      <c r="K15" s="61">
        <f t="shared" si="3"/>
        <v>0.25999999999999995</v>
      </c>
      <c r="L15" s="62">
        <f t="shared" si="1"/>
        <v>0.875</v>
      </c>
    </row>
    <row r="16" spans="1:12" ht="12.75">
      <c r="A16" s="68"/>
      <c r="B16" s="68"/>
      <c r="C16" s="68"/>
      <c r="D16" s="68"/>
      <c r="E16" s="68"/>
      <c r="F16" s="53"/>
      <c r="G16" s="53"/>
      <c r="H16" s="59">
        <f t="shared" si="2"/>
        <v>0.27999999999999997</v>
      </c>
      <c r="I16" s="60">
        <f t="shared" si="0"/>
        <v>2.5</v>
      </c>
      <c r="K16" s="61">
        <f t="shared" si="3"/>
        <v>0.27999999999999997</v>
      </c>
      <c r="L16" s="62">
        <f t="shared" si="1"/>
        <v>0.875</v>
      </c>
    </row>
    <row r="17" spans="1:12" ht="12.75">
      <c r="A17" s="68"/>
      <c r="B17" s="68"/>
      <c r="C17" s="68"/>
      <c r="D17" s="68"/>
      <c r="E17" s="68"/>
      <c r="F17" s="53"/>
      <c r="G17" s="53"/>
      <c r="H17" s="59">
        <f t="shared" si="2"/>
        <v>0.3</v>
      </c>
      <c r="I17" s="60">
        <f t="shared" si="0"/>
        <v>2.5</v>
      </c>
      <c r="K17" s="61">
        <f t="shared" si="3"/>
        <v>0.3</v>
      </c>
      <c r="L17" s="62">
        <f t="shared" si="1"/>
        <v>0.875</v>
      </c>
    </row>
    <row r="18" spans="1:12" ht="12.75">
      <c r="A18" s="68"/>
      <c r="B18" s="68"/>
      <c r="C18" s="68"/>
      <c r="D18" s="68"/>
      <c r="E18" s="68"/>
      <c r="F18" s="53"/>
      <c r="G18" s="53"/>
      <c r="H18" s="59">
        <f t="shared" si="2"/>
        <v>0.32</v>
      </c>
      <c r="I18" s="60">
        <f t="shared" si="0"/>
        <v>2.5</v>
      </c>
      <c r="K18" s="61">
        <f t="shared" si="3"/>
        <v>0.32</v>
      </c>
      <c r="L18" s="62">
        <f t="shared" si="1"/>
        <v>0.875</v>
      </c>
    </row>
    <row r="19" spans="1:12" ht="12.75">
      <c r="A19" s="68"/>
      <c r="B19" s="68"/>
      <c r="C19" s="68"/>
      <c r="D19" s="68"/>
      <c r="E19" s="68"/>
      <c r="F19" s="53"/>
      <c r="G19" s="53"/>
      <c r="H19" s="59">
        <f t="shared" si="2"/>
        <v>0.34</v>
      </c>
      <c r="I19" s="60">
        <f t="shared" si="0"/>
        <v>2.5</v>
      </c>
      <c r="K19" s="61">
        <f t="shared" si="3"/>
        <v>0.34</v>
      </c>
      <c r="L19" s="62">
        <f t="shared" si="1"/>
        <v>0.875</v>
      </c>
    </row>
    <row r="20" spans="1:12" ht="12.75">
      <c r="A20" s="68"/>
      <c r="B20" s="68"/>
      <c r="C20" s="68"/>
      <c r="D20" s="68"/>
      <c r="E20" s="68"/>
      <c r="F20" s="53"/>
      <c r="G20" s="53"/>
      <c r="H20" s="59">
        <f t="shared" si="2"/>
        <v>0.36000000000000004</v>
      </c>
      <c r="I20" s="60">
        <f t="shared" si="0"/>
        <v>2.5</v>
      </c>
      <c r="K20" s="61">
        <f t="shared" si="3"/>
        <v>0.36000000000000004</v>
      </c>
      <c r="L20" s="62">
        <f t="shared" si="1"/>
        <v>0.875</v>
      </c>
    </row>
    <row r="21" spans="1:12" ht="12.75">
      <c r="A21" s="68"/>
      <c r="B21" s="68"/>
      <c r="C21" s="68"/>
      <c r="D21" s="68"/>
      <c r="E21" s="68"/>
      <c r="F21" s="53"/>
      <c r="G21" s="53"/>
      <c r="H21" s="59">
        <f t="shared" si="2"/>
        <v>0.38000000000000006</v>
      </c>
      <c r="I21" s="60">
        <f t="shared" si="0"/>
        <v>2.5</v>
      </c>
      <c r="K21" s="61">
        <f t="shared" si="3"/>
        <v>0.38000000000000006</v>
      </c>
      <c r="L21" s="62">
        <f t="shared" si="1"/>
        <v>0.875</v>
      </c>
    </row>
    <row r="22" spans="1:12" ht="12.75">
      <c r="A22" s="68"/>
      <c r="B22" s="68"/>
      <c r="C22" s="68"/>
      <c r="D22" s="68"/>
      <c r="E22" s="68"/>
      <c r="F22" s="53"/>
      <c r="G22" s="53"/>
      <c r="H22" s="59">
        <f t="shared" si="2"/>
        <v>0.4000000000000001</v>
      </c>
      <c r="I22" s="60">
        <f t="shared" si="0"/>
        <v>2.5</v>
      </c>
      <c r="K22" s="61">
        <f t="shared" si="3"/>
        <v>0.4000000000000001</v>
      </c>
      <c r="L22" s="62">
        <f t="shared" si="1"/>
        <v>0.875</v>
      </c>
    </row>
    <row r="23" spans="1:12" ht="12.75">
      <c r="A23" s="68"/>
      <c r="B23" s="68"/>
      <c r="C23" s="68"/>
      <c r="D23" s="68"/>
      <c r="E23" s="68"/>
      <c r="F23" s="53"/>
      <c r="G23" s="53"/>
      <c r="H23" s="59">
        <f t="shared" si="2"/>
        <v>0.4200000000000001</v>
      </c>
      <c r="I23" s="60">
        <f t="shared" si="0"/>
        <v>2.5</v>
      </c>
      <c r="K23" s="61">
        <f t="shared" si="3"/>
        <v>0.4200000000000001</v>
      </c>
      <c r="L23" s="62">
        <f t="shared" si="1"/>
        <v>0.875</v>
      </c>
    </row>
    <row r="24" spans="1:12" ht="12.75">
      <c r="A24" s="68"/>
      <c r="B24" s="68"/>
      <c r="C24" s="68"/>
      <c r="D24" s="68"/>
      <c r="E24" s="68"/>
      <c r="F24" s="53"/>
      <c r="G24" s="53"/>
      <c r="H24" s="59">
        <f t="shared" si="2"/>
        <v>0.4400000000000001</v>
      </c>
      <c r="I24" s="60">
        <f t="shared" si="0"/>
        <v>2.5</v>
      </c>
      <c r="K24" s="61">
        <f t="shared" si="3"/>
        <v>0.4400000000000001</v>
      </c>
      <c r="L24" s="62">
        <f t="shared" si="1"/>
        <v>0.875</v>
      </c>
    </row>
    <row r="25" spans="1:12" ht="12.75">
      <c r="A25" s="68"/>
      <c r="B25" s="68"/>
      <c r="C25" s="68"/>
      <c r="D25" s="68"/>
      <c r="E25" s="68"/>
      <c r="F25" s="53"/>
      <c r="G25" s="53"/>
      <c r="H25" s="59">
        <f t="shared" si="2"/>
        <v>0.46000000000000013</v>
      </c>
      <c r="I25" s="60">
        <f t="shared" si="0"/>
        <v>2.5</v>
      </c>
      <c r="K25" s="61">
        <f t="shared" si="3"/>
        <v>0.46000000000000013</v>
      </c>
      <c r="L25" s="62">
        <f t="shared" si="1"/>
        <v>0.875</v>
      </c>
    </row>
    <row r="26" spans="1:12" ht="12.75">
      <c r="A26" s="68"/>
      <c r="B26" s="68"/>
      <c r="C26" s="68"/>
      <c r="D26" s="68"/>
      <c r="E26" s="68"/>
      <c r="F26" s="53"/>
      <c r="G26" s="53"/>
      <c r="H26" s="59">
        <f t="shared" si="2"/>
        <v>0.48000000000000015</v>
      </c>
      <c r="I26" s="60">
        <f t="shared" si="0"/>
        <v>2.5</v>
      </c>
      <c r="K26" s="61">
        <f t="shared" si="3"/>
        <v>0.48000000000000015</v>
      </c>
      <c r="L26" s="62">
        <f t="shared" si="1"/>
        <v>0.875</v>
      </c>
    </row>
    <row r="27" spans="1:12" ht="12.75">
      <c r="A27" s="68"/>
      <c r="B27" s="68"/>
      <c r="C27" s="68"/>
      <c r="D27" s="68"/>
      <c r="E27" s="68"/>
      <c r="F27" s="53"/>
      <c r="G27" s="53"/>
      <c r="H27" s="59">
        <f t="shared" si="2"/>
        <v>0.5000000000000001</v>
      </c>
      <c r="I27" s="60">
        <f t="shared" si="0"/>
        <v>2.5</v>
      </c>
      <c r="K27" s="61">
        <f t="shared" si="3"/>
        <v>0.5000000000000001</v>
      </c>
      <c r="L27" s="62">
        <f t="shared" si="1"/>
        <v>0.875</v>
      </c>
    </row>
    <row r="28" spans="1:12" ht="12.75">
      <c r="A28" s="68"/>
      <c r="B28" s="68"/>
      <c r="C28" s="68"/>
      <c r="D28" s="68"/>
      <c r="E28" s="68"/>
      <c r="F28" s="53"/>
      <c r="G28" s="53"/>
      <c r="H28" s="59">
        <f t="shared" si="2"/>
        <v>0.5200000000000001</v>
      </c>
      <c r="I28" s="60">
        <f t="shared" si="0"/>
        <v>2.413461538461538</v>
      </c>
      <c r="K28" s="61">
        <f t="shared" si="3"/>
        <v>0.5200000000000001</v>
      </c>
      <c r="L28" s="62">
        <f t="shared" si="1"/>
        <v>0.8447115384615382</v>
      </c>
    </row>
    <row r="29" spans="1:12" ht="12.75">
      <c r="A29" s="68"/>
      <c r="B29" s="68"/>
      <c r="C29" s="68"/>
      <c r="D29" s="68"/>
      <c r="E29" s="68"/>
      <c r="F29" s="53"/>
      <c r="G29" s="53"/>
      <c r="H29" s="59">
        <f t="shared" si="2"/>
        <v>0.5400000000000001</v>
      </c>
      <c r="I29" s="60">
        <f t="shared" si="0"/>
        <v>2.333333333333333</v>
      </c>
      <c r="K29" s="61">
        <f t="shared" si="3"/>
        <v>0.5400000000000001</v>
      </c>
      <c r="L29" s="62">
        <f t="shared" si="1"/>
        <v>0.8166666666666665</v>
      </c>
    </row>
    <row r="30" spans="1:12" ht="12.75">
      <c r="A30" s="68"/>
      <c r="B30" s="68"/>
      <c r="C30" s="68"/>
      <c r="D30" s="68"/>
      <c r="E30" s="68"/>
      <c r="F30" s="53"/>
      <c r="G30" s="53"/>
      <c r="H30" s="59">
        <f t="shared" si="2"/>
        <v>0.5600000000000002</v>
      </c>
      <c r="I30" s="60">
        <f t="shared" si="0"/>
        <v>2.2589285714285707</v>
      </c>
      <c r="K30" s="61">
        <f t="shared" si="3"/>
        <v>0.5600000000000002</v>
      </c>
      <c r="L30" s="62">
        <f t="shared" si="1"/>
        <v>0.7906249999999997</v>
      </c>
    </row>
    <row r="31" spans="1:12" ht="12.75">
      <c r="A31" s="68"/>
      <c r="B31" s="68"/>
      <c r="C31" s="68"/>
      <c r="D31" s="68"/>
      <c r="E31" s="68"/>
      <c r="F31" s="53"/>
      <c r="G31" s="53"/>
      <c r="H31" s="59">
        <f t="shared" si="2"/>
        <v>0.5800000000000002</v>
      </c>
      <c r="I31" s="60">
        <f t="shared" si="0"/>
        <v>2.1896551724137923</v>
      </c>
      <c r="K31" s="61">
        <f t="shared" si="3"/>
        <v>0.5800000000000002</v>
      </c>
      <c r="L31" s="62">
        <f t="shared" si="1"/>
        <v>0.7663793103448272</v>
      </c>
    </row>
    <row r="32" spans="1:12" ht="12.75">
      <c r="A32" s="68"/>
      <c r="B32" s="68"/>
      <c r="C32" s="68"/>
      <c r="D32" s="68"/>
      <c r="E32" s="68"/>
      <c r="F32" s="53"/>
      <c r="G32" s="53"/>
      <c r="H32" s="59">
        <f t="shared" si="2"/>
        <v>0.6000000000000002</v>
      </c>
      <c r="I32" s="60">
        <f t="shared" si="0"/>
        <v>2.124999999999999</v>
      </c>
      <c r="K32" s="61">
        <f t="shared" si="3"/>
        <v>0.6000000000000002</v>
      </c>
      <c r="L32" s="62">
        <f t="shared" si="1"/>
        <v>0.7437499999999997</v>
      </c>
    </row>
    <row r="33" spans="1:12" ht="12.75">
      <c r="A33" s="68"/>
      <c r="B33" s="68"/>
      <c r="C33" s="68"/>
      <c r="D33" s="68"/>
      <c r="E33" s="68"/>
      <c r="F33" s="53"/>
      <c r="G33" s="53"/>
      <c r="H33" s="59">
        <f t="shared" si="2"/>
        <v>0.6200000000000002</v>
      </c>
      <c r="I33" s="60">
        <f t="shared" si="0"/>
        <v>2.0645161290322576</v>
      </c>
      <c r="K33" s="61">
        <f t="shared" si="3"/>
        <v>0.6200000000000002</v>
      </c>
      <c r="L33" s="62">
        <f t="shared" si="1"/>
        <v>0.7225806451612901</v>
      </c>
    </row>
    <row r="34" spans="1:12" ht="12.75">
      <c r="A34" s="68"/>
      <c r="B34" s="68"/>
      <c r="C34" s="68"/>
      <c r="D34" s="68"/>
      <c r="E34" s="68"/>
      <c r="F34" s="53"/>
      <c r="G34" s="53"/>
      <c r="H34" s="59">
        <f t="shared" si="2"/>
        <v>0.6400000000000002</v>
      </c>
      <c r="I34" s="60">
        <f t="shared" si="0"/>
        <v>2.007812499999999</v>
      </c>
      <c r="K34" s="61">
        <f t="shared" si="3"/>
        <v>0.6400000000000002</v>
      </c>
      <c r="L34" s="62">
        <f t="shared" si="1"/>
        <v>0.7027343749999997</v>
      </c>
    </row>
    <row r="35" spans="1:12" ht="12.75">
      <c r="A35" s="68"/>
      <c r="B35" s="68"/>
      <c r="C35" s="68"/>
      <c r="D35" s="68"/>
      <c r="E35" s="68"/>
      <c r="F35" s="53"/>
      <c r="G35" s="53"/>
      <c r="H35" s="59">
        <f t="shared" si="2"/>
        <v>0.6600000000000003</v>
      </c>
      <c r="I35" s="60">
        <f t="shared" si="0"/>
        <v>1.9545454545454537</v>
      </c>
      <c r="K35" s="61">
        <f t="shared" si="3"/>
        <v>0.6600000000000003</v>
      </c>
      <c r="L35" s="62">
        <f t="shared" si="1"/>
        <v>0.6840909090909087</v>
      </c>
    </row>
    <row r="36" spans="1:12" ht="12.75">
      <c r="A36" s="68"/>
      <c r="B36" s="68"/>
      <c r="C36" s="68"/>
      <c r="D36" s="68"/>
      <c r="E36" s="68"/>
      <c r="F36" s="53"/>
      <c r="G36" s="53"/>
      <c r="H36" s="59">
        <f t="shared" si="2"/>
        <v>0.6800000000000003</v>
      </c>
      <c r="I36" s="60">
        <f t="shared" si="0"/>
        <v>1.9044117647058816</v>
      </c>
      <c r="K36" s="61">
        <f t="shared" si="3"/>
        <v>0.6800000000000003</v>
      </c>
      <c r="L36" s="62">
        <f t="shared" si="1"/>
        <v>0.6665441176470586</v>
      </c>
    </row>
    <row r="37" spans="1:12" ht="12.75">
      <c r="A37" s="68"/>
      <c r="B37" s="68"/>
      <c r="C37" s="68"/>
      <c r="D37" s="68"/>
      <c r="E37" s="68"/>
      <c r="F37" s="53"/>
      <c r="G37" s="53"/>
      <c r="H37" s="59">
        <f t="shared" si="2"/>
        <v>0.7000000000000003</v>
      </c>
      <c r="I37" s="60">
        <f t="shared" si="0"/>
        <v>1.8571428571428563</v>
      </c>
      <c r="K37" s="61">
        <f t="shared" si="3"/>
        <v>0.7000000000000003</v>
      </c>
      <c r="L37" s="62">
        <f t="shared" si="1"/>
        <v>0.6499999999999997</v>
      </c>
    </row>
    <row r="38" spans="1:12" ht="12.75">
      <c r="A38" s="68"/>
      <c r="B38" s="68"/>
      <c r="C38" s="68"/>
      <c r="D38" s="68"/>
      <c r="E38" s="68"/>
      <c r="F38" s="53"/>
      <c r="G38" s="53"/>
      <c r="H38" s="59">
        <f t="shared" si="2"/>
        <v>0.7200000000000003</v>
      </c>
      <c r="I38" s="60">
        <f t="shared" si="0"/>
        <v>1.8124999999999993</v>
      </c>
      <c r="K38" s="61">
        <f t="shared" si="3"/>
        <v>0.7200000000000003</v>
      </c>
      <c r="L38" s="62">
        <f t="shared" si="1"/>
        <v>0.6343749999999997</v>
      </c>
    </row>
    <row r="39" spans="1:12" ht="12.75">
      <c r="A39" s="68"/>
      <c r="B39" s="68"/>
      <c r="C39" s="68"/>
      <c r="D39" s="68"/>
      <c r="E39" s="68"/>
      <c r="F39" s="53"/>
      <c r="G39" s="53"/>
      <c r="H39" s="59">
        <f t="shared" si="2"/>
        <v>0.7400000000000003</v>
      </c>
      <c r="I39" s="60">
        <f t="shared" si="0"/>
        <v>1.7702702702702695</v>
      </c>
      <c r="K39" s="61">
        <f t="shared" si="3"/>
        <v>0.7400000000000003</v>
      </c>
      <c r="L39" s="62">
        <f t="shared" si="1"/>
        <v>0.6195945945945943</v>
      </c>
    </row>
    <row r="40" spans="1:12" ht="12.75">
      <c r="A40" s="68"/>
      <c r="B40" s="68"/>
      <c r="C40" s="68"/>
      <c r="D40" s="68"/>
      <c r="E40" s="68"/>
      <c r="F40" s="53"/>
      <c r="G40" s="53"/>
      <c r="H40" s="59">
        <f t="shared" si="2"/>
        <v>0.7600000000000003</v>
      </c>
      <c r="I40" s="60">
        <f t="shared" si="0"/>
        <v>1.730263157894736</v>
      </c>
      <c r="K40" s="61">
        <f t="shared" si="3"/>
        <v>0.7600000000000003</v>
      </c>
      <c r="L40" s="62">
        <f t="shared" si="1"/>
        <v>0.6055921052631575</v>
      </c>
    </row>
    <row r="41" spans="1:12" ht="12.75">
      <c r="A41" s="68"/>
      <c r="B41" s="68"/>
      <c r="C41" s="68"/>
      <c r="D41" s="68"/>
      <c r="E41" s="68"/>
      <c r="F41" s="53"/>
      <c r="G41" s="53"/>
      <c r="H41" s="59">
        <f t="shared" si="2"/>
        <v>0.7800000000000004</v>
      </c>
      <c r="I41" s="60">
        <f t="shared" si="0"/>
        <v>1.6923076923076916</v>
      </c>
      <c r="K41" s="61">
        <f t="shared" si="3"/>
        <v>0.7800000000000004</v>
      </c>
      <c r="L41" s="62">
        <f t="shared" si="1"/>
        <v>0.592307692307692</v>
      </c>
    </row>
    <row r="42" spans="1:12" ht="12.75">
      <c r="A42" s="68"/>
      <c r="B42" s="68"/>
      <c r="C42" s="68"/>
      <c r="D42" s="68"/>
      <c r="E42" s="68"/>
      <c r="F42" s="53"/>
      <c r="G42" s="53"/>
      <c r="H42" s="59">
        <f t="shared" si="2"/>
        <v>0.8000000000000004</v>
      </c>
      <c r="I42" s="60">
        <f t="shared" si="0"/>
        <v>1.6562499999999991</v>
      </c>
      <c r="K42" s="61">
        <f t="shared" si="3"/>
        <v>0.8000000000000004</v>
      </c>
      <c r="L42" s="62">
        <f t="shared" si="1"/>
        <v>0.5796874999999997</v>
      </c>
    </row>
    <row r="43" spans="1:12" ht="12.75">
      <c r="A43" s="68"/>
      <c r="B43" s="68"/>
      <c r="C43" s="68"/>
      <c r="D43" s="68"/>
      <c r="E43" s="68"/>
      <c r="F43" s="53"/>
      <c r="G43" s="53"/>
      <c r="H43" s="59">
        <f t="shared" si="2"/>
        <v>0.8200000000000004</v>
      </c>
      <c r="I43" s="60">
        <f t="shared" si="0"/>
        <v>1.6219512195121943</v>
      </c>
      <c r="K43" s="61">
        <f t="shared" si="3"/>
        <v>0.8200000000000004</v>
      </c>
      <c r="L43" s="62">
        <f t="shared" si="1"/>
        <v>0.567682926829268</v>
      </c>
    </row>
    <row r="44" spans="1:12" ht="12.75">
      <c r="A44" s="68"/>
      <c r="B44" s="68"/>
      <c r="C44" s="68"/>
      <c r="D44" s="68"/>
      <c r="E44" s="68"/>
      <c r="F44" s="53"/>
      <c r="G44" s="53"/>
      <c r="H44" s="59">
        <f t="shared" si="2"/>
        <v>0.8400000000000004</v>
      </c>
      <c r="I44" s="60">
        <f t="shared" si="0"/>
        <v>1.5892857142857135</v>
      </c>
      <c r="K44" s="61">
        <f t="shared" si="3"/>
        <v>0.8400000000000004</v>
      </c>
      <c r="L44" s="62">
        <f t="shared" si="1"/>
        <v>0.5562499999999997</v>
      </c>
    </row>
    <row r="45" spans="1:12" ht="12.75">
      <c r="A45" s="68"/>
      <c r="B45" s="68"/>
      <c r="C45" s="68"/>
      <c r="D45" s="68"/>
      <c r="E45" s="68"/>
      <c r="F45" s="53"/>
      <c r="G45" s="53"/>
      <c r="H45" s="59">
        <f t="shared" si="2"/>
        <v>0.8600000000000004</v>
      </c>
      <c r="I45" s="60">
        <f t="shared" si="0"/>
        <v>1.5581395348837201</v>
      </c>
      <c r="K45" s="61">
        <f t="shared" si="3"/>
        <v>0.8600000000000004</v>
      </c>
      <c r="L45" s="62">
        <f t="shared" si="1"/>
        <v>0.545348837209302</v>
      </c>
    </row>
    <row r="46" spans="1:12" ht="12.75">
      <c r="A46" s="68"/>
      <c r="B46" s="68"/>
      <c r="C46" s="68"/>
      <c r="D46" s="68"/>
      <c r="E46" s="68"/>
      <c r="F46" s="53"/>
      <c r="G46" s="53"/>
      <c r="H46" s="59">
        <f t="shared" si="2"/>
        <v>0.8800000000000004</v>
      </c>
      <c r="I46" s="60">
        <f t="shared" si="0"/>
        <v>1.5284090909090902</v>
      </c>
      <c r="K46" s="61">
        <f t="shared" si="3"/>
        <v>0.8800000000000004</v>
      </c>
      <c r="L46" s="62">
        <f t="shared" si="1"/>
        <v>0.5349431818181816</v>
      </c>
    </row>
    <row r="47" spans="1:12" ht="12.75">
      <c r="A47" s="68"/>
      <c r="B47" s="68"/>
      <c r="C47" s="68"/>
      <c r="D47" s="68"/>
      <c r="E47" s="68"/>
      <c r="F47" s="53"/>
      <c r="G47" s="53"/>
      <c r="H47" s="59">
        <f t="shared" si="2"/>
        <v>0.9000000000000005</v>
      </c>
      <c r="I47" s="60">
        <f t="shared" si="0"/>
        <v>1.4999999999999993</v>
      </c>
      <c r="K47" s="61">
        <f t="shared" si="3"/>
        <v>0.9000000000000005</v>
      </c>
      <c r="L47" s="62">
        <f t="shared" si="1"/>
        <v>0.5249999999999997</v>
      </c>
    </row>
    <row r="48" spans="1:12" ht="12.75">
      <c r="A48" s="68"/>
      <c r="B48" s="68"/>
      <c r="C48" s="68"/>
      <c r="D48" s="68"/>
      <c r="E48" s="68"/>
      <c r="F48" s="53"/>
      <c r="G48" s="53"/>
      <c r="H48" s="59">
        <f t="shared" si="2"/>
        <v>0.9200000000000005</v>
      </c>
      <c r="I48" s="60">
        <f t="shared" si="0"/>
        <v>1.472826086956521</v>
      </c>
      <c r="K48" s="61">
        <f t="shared" si="3"/>
        <v>0.9200000000000005</v>
      </c>
      <c r="L48" s="62">
        <f t="shared" si="1"/>
        <v>0.5154891304347824</v>
      </c>
    </row>
    <row r="49" spans="1:12" ht="12.75">
      <c r="A49" s="68"/>
      <c r="B49" s="68"/>
      <c r="C49" s="68"/>
      <c r="D49" s="68"/>
      <c r="E49" s="68"/>
      <c r="F49" s="53"/>
      <c r="G49" s="53"/>
      <c r="H49" s="59">
        <f t="shared" si="2"/>
        <v>0.9400000000000005</v>
      </c>
      <c r="I49" s="60">
        <f t="shared" si="0"/>
        <v>1.4468085106382973</v>
      </c>
      <c r="K49" s="61">
        <f t="shared" si="3"/>
        <v>0.9400000000000005</v>
      </c>
      <c r="L49" s="62">
        <f t="shared" si="1"/>
        <v>0.506382978723404</v>
      </c>
    </row>
    <row r="50" spans="1:12" ht="12.75">
      <c r="A50" s="68"/>
      <c r="B50" s="68"/>
      <c r="C50" s="68"/>
      <c r="D50" s="68"/>
      <c r="E50" s="68"/>
      <c r="F50" s="53"/>
      <c r="G50" s="53"/>
      <c r="H50" s="59">
        <f t="shared" si="2"/>
        <v>0.9600000000000005</v>
      </c>
      <c r="I50" s="60">
        <f t="shared" si="0"/>
        <v>1.4218749999999993</v>
      </c>
      <c r="K50" s="61">
        <f t="shared" si="3"/>
        <v>0.9600000000000005</v>
      </c>
      <c r="L50" s="62">
        <f t="shared" si="1"/>
        <v>0.49765624999999974</v>
      </c>
    </row>
    <row r="51" spans="1:12" ht="12.75">
      <c r="A51" s="68"/>
      <c r="B51" s="68"/>
      <c r="C51" s="68"/>
      <c r="D51" s="68"/>
      <c r="E51" s="68"/>
      <c r="F51" s="53"/>
      <c r="G51" s="53"/>
      <c r="H51" s="59">
        <f t="shared" si="2"/>
        <v>0.9800000000000005</v>
      </c>
      <c r="I51" s="60">
        <f t="shared" si="0"/>
        <v>1.3979591836734684</v>
      </c>
      <c r="K51" s="61">
        <f t="shared" si="3"/>
        <v>0.9800000000000005</v>
      </c>
      <c r="L51" s="62">
        <f t="shared" si="1"/>
        <v>0.4892857142857139</v>
      </c>
    </row>
    <row r="52" spans="1:12" ht="12.75">
      <c r="A52" s="68"/>
      <c r="B52" s="68"/>
      <c r="C52" s="68"/>
      <c r="D52" s="68"/>
      <c r="E52" s="68"/>
      <c r="F52" s="53"/>
      <c r="G52" s="53"/>
      <c r="H52" s="59">
        <f t="shared" si="2"/>
        <v>1.0000000000000004</v>
      </c>
      <c r="I52" s="60">
        <f t="shared" si="0"/>
        <v>1.3749999999999996</v>
      </c>
      <c r="K52" s="61">
        <f t="shared" si="3"/>
        <v>1.0000000000000004</v>
      </c>
      <c r="L52" s="62">
        <f t="shared" si="1"/>
        <v>0.4812499999999998</v>
      </c>
    </row>
    <row r="53" spans="1:12" ht="12.75">
      <c r="A53" s="68"/>
      <c r="B53" s="68"/>
      <c r="C53" s="68"/>
      <c r="D53" s="68"/>
      <c r="E53" s="68"/>
      <c r="F53" s="53"/>
      <c r="G53" s="53"/>
      <c r="H53" s="59">
        <f t="shared" si="2"/>
        <v>1.0200000000000005</v>
      </c>
      <c r="I53" s="60">
        <f t="shared" si="0"/>
        <v>1.3529411764705876</v>
      </c>
      <c r="K53" s="61">
        <f t="shared" si="3"/>
        <v>1.0200000000000005</v>
      </c>
      <c r="L53" s="62">
        <f t="shared" si="1"/>
        <v>0.47352941176470564</v>
      </c>
    </row>
    <row r="54" spans="1:12" ht="12.75">
      <c r="A54" s="68"/>
      <c r="B54" s="68"/>
      <c r="C54" s="68"/>
      <c r="D54" s="68"/>
      <c r="E54" s="68"/>
      <c r="F54" s="53"/>
      <c r="G54" s="53"/>
      <c r="H54" s="59">
        <f t="shared" si="2"/>
        <v>1.0400000000000005</v>
      </c>
      <c r="I54" s="60">
        <f t="shared" si="0"/>
        <v>1.3317307692307687</v>
      </c>
      <c r="K54" s="61">
        <f t="shared" si="3"/>
        <v>1.0400000000000005</v>
      </c>
      <c r="L54" s="62">
        <f t="shared" si="1"/>
        <v>0.466105769230769</v>
      </c>
    </row>
    <row r="55" spans="1:12" ht="12.75">
      <c r="A55" s="68"/>
      <c r="B55" s="68"/>
      <c r="C55" s="68"/>
      <c r="D55" s="68"/>
      <c r="E55" s="68"/>
      <c r="F55" s="53"/>
      <c r="G55" s="53"/>
      <c r="H55" s="59">
        <f t="shared" si="2"/>
        <v>1.0600000000000005</v>
      </c>
      <c r="I55" s="60">
        <f t="shared" si="0"/>
        <v>1.3113207547169805</v>
      </c>
      <c r="K55" s="61">
        <f t="shared" si="3"/>
        <v>1.0600000000000005</v>
      </c>
      <c r="L55" s="62">
        <f t="shared" si="1"/>
        <v>0.45896226415094316</v>
      </c>
    </row>
    <row r="56" spans="1:12" ht="12.75">
      <c r="A56" s="68"/>
      <c r="B56" s="68"/>
      <c r="C56" s="68"/>
      <c r="D56" s="68"/>
      <c r="E56" s="68"/>
      <c r="F56" s="53"/>
      <c r="G56" s="53"/>
      <c r="H56" s="59">
        <f t="shared" si="2"/>
        <v>1.0800000000000005</v>
      </c>
      <c r="I56" s="60">
        <f t="shared" si="0"/>
        <v>1.291666666666666</v>
      </c>
      <c r="K56" s="61">
        <f t="shared" si="3"/>
        <v>1.0800000000000005</v>
      </c>
      <c r="L56" s="62">
        <f t="shared" si="1"/>
        <v>0.4520833333333331</v>
      </c>
    </row>
    <row r="57" spans="1:12" ht="12.75">
      <c r="A57" s="68"/>
      <c r="B57" s="68"/>
      <c r="C57" s="68"/>
      <c r="D57" s="68"/>
      <c r="E57" s="68"/>
      <c r="F57" s="53"/>
      <c r="G57" s="53"/>
      <c r="H57" s="59">
        <f t="shared" si="2"/>
        <v>1.1000000000000005</v>
      </c>
      <c r="I57" s="60">
        <f t="shared" si="0"/>
        <v>1.2727272727272723</v>
      </c>
      <c r="K57" s="61">
        <f t="shared" si="3"/>
        <v>1.1000000000000005</v>
      </c>
      <c r="L57" s="62">
        <f t="shared" si="1"/>
        <v>0.44545454545454527</v>
      </c>
    </row>
    <row r="58" spans="1:12" ht="12.75">
      <c r="A58" s="68"/>
      <c r="B58" s="68"/>
      <c r="C58" s="68"/>
      <c r="D58" s="68"/>
      <c r="E58" s="68"/>
      <c r="F58" s="53"/>
      <c r="G58" s="53"/>
      <c r="H58" s="59">
        <f t="shared" si="2"/>
        <v>1.1200000000000006</v>
      </c>
      <c r="I58" s="60">
        <f t="shared" si="0"/>
        <v>1.2544642857142854</v>
      </c>
      <c r="K58" s="61">
        <f t="shared" si="3"/>
        <v>1.1200000000000006</v>
      </c>
      <c r="L58" s="62">
        <f t="shared" si="1"/>
        <v>0.43906249999999986</v>
      </c>
    </row>
    <row r="59" spans="1:12" ht="12.75">
      <c r="A59" s="68"/>
      <c r="B59" s="68"/>
      <c r="C59" s="68"/>
      <c r="D59" s="68"/>
      <c r="E59" s="68"/>
      <c r="F59" s="53"/>
      <c r="G59" s="53"/>
      <c r="H59" s="59">
        <f t="shared" si="2"/>
        <v>1.1400000000000006</v>
      </c>
      <c r="I59" s="60">
        <f t="shared" si="0"/>
        <v>1.2368421052631573</v>
      </c>
      <c r="K59" s="61">
        <f t="shared" si="3"/>
        <v>1.1400000000000006</v>
      </c>
      <c r="L59" s="62">
        <f t="shared" si="1"/>
        <v>0.43289473684210505</v>
      </c>
    </row>
    <row r="60" spans="1:12" ht="12.75">
      <c r="A60" s="68"/>
      <c r="B60" s="68"/>
      <c r="C60" s="68"/>
      <c r="D60" s="68"/>
      <c r="E60" s="68"/>
      <c r="F60" s="53"/>
      <c r="G60" s="53"/>
      <c r="H60" s="59">
        <f t="shared" si="2"/>
        <v>1.1600000000000006</v>
      </c>
      <c r="I60" s="60">
        <f t="shared" si="0"/>
        <v>1.2198275862068961</v>
      </c>
      <c r="K60" s="61">
        <f t="shared" si="3"/>
        <v>1.1600000000000006</v>
      </c>
      <c r="L60" s="62">
        <f t="shared" si="1"/>
        <v>0.4269396551724136</v>
      </c>
    </row>
    <row r="61" spans="1:12" ht="12.75">
      <c r="A61" s="68"/>
      <c r="B61" s="68"/>
      <c r="C61" s="68"/>
      <c r="D61" s="68"/>
      <c r="E61" s="68"/>
      <c r="F61" s="53"/>
      <c r="G61" s="53"/>
      <c r="H61" s="59">
        <f t="shared" si="2"/>
        <v>1.1800000000000006</v>
      </c>
      <c r="I61" s="60">
        <f t="shared" si="0"/>
        <v>1.203389830508474</v>
      </c>
      <c r="K61" s="61">
        <f t="shared" si="3"/>
        <v>1.1800000000000006</v>
      </c>
      <c r="L61" s="62">
        <f t="shared" si="1"/>
        <v>0.4211864406779659</v>
      </c>
    </row>
    <row r="62" spans="1:12" ht="12.75">
      <c r="A62" s="68"/>
      <c r="B62" s="68"/>
      <c r="C62" s="68"/>
      <c r="D62" s="68"/>
      <c r="E62" s="68"/>
      <c r="F62" s="53"/>
      <c r="G62" s="53"/>
      <c r="H62" s="59">
        <f t="shared" si="2"/>
        <v>1.2000000000000006</v>
      </c>
      <c r="I62" s="60">
        <f t="shared" si="0"/>
        <v>1.1874999999999996</v>
      </c>
      <c r="K62" s="61">
        <f t="shared" si="3"/>
        <v>1.2000000000000006</v>
      </c>
      <c r="L62" s="62">
        <f t="shared" si="1"/>
        <v>0.4156249999999998</v>
      </c>
    </row>
    <row r="63" spans="1:12" ht="12.75">
      <c r="A63" s="68"/>
      <c r="B63" s="68"/>
      <c r="C63" s="68"/>
      <c r="D63" s="68"/>
      <c r="E63" s="68"/>
      <c r="F63" s="53"/>
      <c r="G63" s="53"/>
      <c r="H63" s="59">
        <f t="shared" si="2"/>
        <v>1.2200000000000006</v>
      </c>
      <c r="I63" s="60">
        <f t="shared" si="0"/>
        <v>1.1721311475409832</v>
      </c>
      <c r="K63" s="61">
        <f t="shared" si="3"/>
        <v>1.2200000000000006</v>
      </c>
      <c r="L63" s="62">
        <f t="shared" si="1"/>
        <v>0.4102459016393441</v>
      </c>
    </row>
    <row r="64" spans="1:12" ht="12.75">
      <c r="A64" s="68"/>
      <c r="B64" s="68"/>
      <c r="C64" s="68"/>
      <c r="D64" s="68"/>
      <c r="E64" s="68"/>
      <c r="F64" s="53"/>
      <c r="G64" s="53"/>
      <c r="H64" s="59">
        <f t="shared" si="2"/>
        <v>1.2400000000000007</v>
      </c>
      <c r="I64" s="60">
        <f t="shared" si="0"/>
        <v>1.1572580645161286</v>
      </c>
      <c r="K64" s="61">
        <f t="shared" si="3"/>
        <v>1.2400000000000007</v>
      </c>
      <c r="L64" s="62">
        <f t="shared" si="1"/>
        <v>0.405040322580645</v>
      </c>
    </row>
    <row r="65" spans="1:12" ht="12.75">
      <c r="A65" s="68"/>
      <c r="B65" s="68"/>
      <c r="C65" s="68"/>
      <c r="D65" s="68"/>
      <c r="E65" s="68"/>
      <c r="F65" s="53"/>
      <c r="G65" s="53"/>
      <c r="H65" s="59">
        <f t="shared" si="2"/>
        <v>1.2600000000000007</v>
      </c>
      <c r="I65" s="60">
        <f t="shared" si="0"/>
        <v>1.1428571428571426</v>
      </c>
      <c r="K65" s="61">
        <f t="shared" si="3"/>
        <v>1.2600000000000007</v>
      </c>
      <c r="L65" s="62">
        <f t="shared" si="1"/>
        <v>0.39999999999999986</v>
      </c>
    </row>
    <row r="66" spans="1:12" ht="12.75">
      <c r="A66" s="68"/>
      <c r="B66" s="68"/>
      <c r="C66" s="68"/>
      <c r="D66" s="68"/>
      <c r="E66" s="68"/>
      <c r="F66" s="53"/>
      <c r="G66" s="53"/>
      <c r="H66" s="59">
        <f t="shared" si="2"/>
        <v>1.2800000000000007</v>
      </c>
      <c r="I66" s="60">
        <f aca="true" t="shared" si="4" ref="I66:I129">IF(H66&lt;D$5,D$7+(D$8-D$7+1)*(H66/D$5),IF(H66&gt;D$6,(D$8+1)*(D$6/H66),1+D$8))*IF(E$5&gt;0.25,IF(H66&lt;D$6,1,IF(H66&gt;4,1.7,0.7/(4-D$6)*(H66-D$6)+1)),IF(H66&lt;D$6,1,IF(H66&gt;4,1.4,0.4/(4-D$6)*(H66-D$6)+1)))</f>
        <v>1.1289062499999996</v>
      </c>
      <c r="K66" s="61">
        <f t="shared" si="3"/>
        <v>1.2800000000000007</v>
      </c>
      <c r="L66" s="62">
        <f t="shared" si="1"/>
        <v>0.3951171874999998</v>
      </c>
    </row>
    <row r="67" spans="1:12" ht="12.75">
      <c r="A67" s="68"/>
      <c r="B67" s="68"/>
      <c r="C67" s="68"/>
      <c r="D67" s="68"/>
      <c r="E67" s="68"/>
      <c r="F67" s="53"/>
      <c r="G67" s="53"/>
      <c r="H67" s="59">
        <f t="shared" si="2"/>
        <v>1.3000000000000007</v>
      </c>
      <c r="I67" s="60">
        <f t="shared" si="4"/>
        <v>1.115384615384615</v>
      </c>
      <c r="K67" s="61">
        <f t="shared" si="3"/>
        <v>1.3000000000000007</v>
      </c>
      <c r="L67" s="62">
        <f aca="true" t="shared" si="5" ref="L67:L130">IF(H67="","",E$5*I67)</f>
        <v>0.3903846153846152</v>
      </c>
    </row>
    <row r="68" spans="1:12" ht="12.75">
      <c r="A68" s="68"/>
      <c r="B68" s="68"/>
      <c r="C68" s="68"/>
      <c r="D68" s="68"/>
      <c r="E68" s="68"/>
      <c r="F68" s="53"/>
      <c r="G68" s="53"/>
      <c r="H68" s="59">
        <f aca="true" t="shared" si="6" ref="H68:H131">IF(H67&lt;5,H67+0.02,"")</f>
        <v>1.3200000000000007</v>
      </c>
      <c r="I68" s="60">
        <f t="shared" si="4"/>
        <v>1.1022727272727266</v>
      </c>
      <c r="K68" s="61">
        <f aca="true" t="shared" si="7" ref="K68:K131">IF(H67&lt;5,H67+0.02,"")</f>
        <v>1.3200000000000007</v>
      </c>
      <c r="L68" s="62">
        <f t="shared" si="5"/>
        <v>0.3857954545454543</v>
      </c>
    </row>
    <row r="69" spans="1:12" ht="12.75">
      <c r="A69" s="68"/>
      <c r="B69" s="68"/>
      <c r="C69" s="68"/>
      <c r="D69" s="68"/>
      <c r="E69" s="68"/>
      <c r="F69" s="53"/>
      <c r="G69" s="53"/>
      <c r="H69" s="59">
        <f t="shared" si="6"/>
        <v>1.3400000000000007</v>
      </c>
      <c r="I69" s="60">
        <f t="shared" si="4"/>
        <v>1.0895522388059697</v>
      </c>
      <c r="K69" s="61">
        <f t="shared" si="7"/>
        <v>1.3400000000000007</v>
      </c>
      <c r="L69" s="62">
        <f t="shared" si="5"/>
        <v>0.3813432835820894</v>
      </c>
    </row>
    <row r="70" spans="1:12" ht="12.75">
      <c r="A70" s="68"/>
      <c r="B70" s="68"/>
      <c r="C70" s="68"/>
      <c r="D70" s="68"/>
      <c r="E70" s="68"/>
      <c r="F70" s="53"/>
      <c r="G70" s="53"/>
      <c r="H70" s="59">
        <f t="shared" si="6"/>
        <v>1.3600000000000008</v>
      </c>
      <c r="I70" s="60">
        <f t="shared" si="4"/>
        <v>1.0772058823529407</v>
      </c>
      <c r="K70" s="61">
        <f t="shared" si="7"/>
        <v>1.3600000000000008</v>
      </c>
      <c r="L70" s="62">
        <f t="shared" si="5"/>
        <v>0.37702205882352924</v>
      </c>
    </row>
    <row r="71" spans="1:12" ht="12.75">
      <c r="A71" s="68"/>
      <c r="B71" s="68"/>
      <c r="C71" s="68"/>
      <c r="D71" s="68"/>
      <c r="E71" s="68"/>
      <c r="F71" s="53"/>
      <c r="G71" s="53"/>
      <c r="H71" s="59">
        <f t="shared" si="6"/>
        <v>1.3800000000000008</v>
      </c>
      <c r="I71" s="60">
        <f t="shared" si="4"/>
        <v>1.0652173913043474</v>
      </c>
      <c r="K71" s="61">
        <f t="shared" si="7"/>
        <v>1.3800000000000008</v>
      </c>
      <c r="L71" s="62">
        <f t="shared" si="5"/>
        <v>0.3728260869565216</v>
      </c>
    </row>
    <row r="72" spans="1:12" ht="12.75">
      <c r="A72" s="68"/>
      <c r="B72" s="68"/>
      <c r="C72" s="68"/>
      <c r="D72" s="68"/>
      <c r="E72" s="68"/>
      <c r="F72" s="53"/>
      <c r="G72" s="53"/>
      <c r="H72" s="59">
        <f t="shared" si="6"/>
        <v>1.4000000000000008</v>
      </c>
      <c r="I72" s="60">
        <f t="shared" si="4"/>
        <v>1.0535714285714282</v>
      </c>
      <c r="K72" s="61">
        <f t="shared" si="7"/>
        <v>1.4000000000000008</v>
      </c>
      <c r="L72" s="62">
        <f t="shared" si="5"/>
        <v>0.36874999999999986</v>
      </c>
    </row>
    <row r="73" spans="1:12" ht="12.75">
      <c r="A73" s="68"/>
      <c r="B73" s="68"/>
      <c r="C73" s="68"/>
      <c r="D73" s="68"/>
      <c r="E73" s="68"/>
      <c r="F73" s="53"/>
      <c r="G73" s="53"/>
      <c r="H73" s="59">
        <f t="shared" si="6"/>
        <v>1.4200000000000008</v>
      </c>
      <c r="I73" s="60">
        <f t="shared" si="4"/>
        <v>1.04225352112676</v>
      </c>
      <c r="K73" s="61">
        <f t="shared" si="7"/>
        <v>1.4200000000000008</v>
      </c>
      <c r="L73" s="62">
        <f t="shared" si="5"/>
        <v>0.364788732394366</v>
      </c>
    </row>
    <row r="74" spans="1:12" ht="12.75">
      <c r="A74" s="68"/>
      <c r="B74" s="68"/>
      <c r="C74" s="68"/>
      <c r="D74" s="68"/>
      <c r="E74" s="68"/>
      <c r="F74" s="53"/>
      <c r="G74" s="53"/>
      <c r="H74" s="59">
        <f t="shared" si="6"/>
        <v>1.4400000000000008</v>
      </c>
      <c r="I74" s="60">
        <f t="shared" si="4"/>
        <v>1.0312499999999996</v>
      </c>
      <c r="K74" s="61">
        <f t="shared" si="7"/>
        <v>1.4400000000000008</v>
      </c>
      <c r="L74" s="62">
        <f t="shared" si="5"/>
        <v>0.3609374999999998</v>
      </c>
    </row>
    <row r="75" spans="1:12" ht="12.75">
      <c r="A75" s="68"/>
      <c r="B75" s="68"/>
      <c r="C75" s="68"/>
      <c r="D75" s="68"/>
      <c r="E75" s="68"/>
      <c r="F75" s="53"/>
      <c r="G75" s="53"/>
      <c r="H75" s="59">
        <f t="shared" si="6"/>
        <v>1.4600000000000009</v>
      </c>
      <c r="I75" s="60">
        <f t="shared" si="4"/>
        <v>1.020547945205479</v>
      </c>
      <c r="K75" s="61">
        <f t="shared" si="7"/>
        <v>1.4600000000000009</v>
      </c>
      <c r="L75" s="62">
        <f t="shared" si="5"/>
        <v>0.35719178082191766</v>
      </c>
    </row>
    <row r="76" spans="1:12" ht="12.75">
      <c r="A76" s="68"/>
      <c r="B76" s="68"/>
      <c r="C76" s="68"/>
      <c r="D76" s="68"/>
      <c r="E76" s="68"/>
      <c r="F76" s="53"/>
      <c r="G76" s="53"/>
      <c r="H76" s="59">
        <f t="shared" si="6"/>
        <v>1.4800000000000009</v>
      </c>
      <c r="I76" s="60">
        <f t="shared" si="4"/>
        <v>1.0101351351351349</v>
      </c>
      <c r="K76" s="61">
        <f t="shared" si="7"/>
        <v>1.4800000000000009</v>
      </c>
      <c r="L76" s="62">
        <f t="shared" si="5"/>
        <v>0.35354729729729717</v>
      </c>
    </row>
    <row r="77" spans="1:12" ht="12.75">
      <c r="A77" s="68"/>
      <c r="B77" s="68"/>
      <c r="C77" s="68"/>
      <c r="D77" s="68"/>
      <c r="E77" s="68"/>
      <c r="F77" s="53"/>
      <c r="G77" s="53"/>
      <c r="H77" s="59">
        <f t="shared" si="6"/>
        <v>1.5000000000000009</v>
      </c>
      <c r="I77" s="60">
        <f t="shared" si="4"/>
        <v>0.9999999999999996</v>
      </c>
      <c r="K77" s="61">
        <f t="shared" si="7"/>
        <v>1.5000000000000009</v>
      </c>
      <c r="L77" s="62">
        <f t="shared" si="5"/>
        <v>0.3499999999999998</v>
      </c>
    </row>
    <row r="78" spans="1:12" ht="12.75">
      <c r="A78" s="68"/>
      <c r="B78" s="68"/>
      <c r="C78" s="68"/>
      <c r="D78" s="68"/>
      <c r="E78" s="68"/>
      <c r="F78" s="53"/>
      <c r="G78" s="53"/>
      <c r="H78" s="59">
        <f t="shared" si="6"/>
        <v>1.520000000000001</v>
      </c>
      <c r="I78" s="60">
        <f t="shared" si="4"/>
        <v>0.9901315789473679</v>
      </c>
      <c r="K78" s="61">
        <f t="shared" si="7"/>
        <v>1.520000000000001</v>
      </c>
      <c r="L78" s="62">
        <f t="shared" si="5"/>
        <v>0.3465460526315787</v>
      </c>
    </row>
    <row r="79" spans="1:12" ht="12.75">
      <c r="A79" s="68"/>
      <c r="B79" s="68"/>
      <c r="C79" s="68"/>
      <c r="D79" s="68"/>
      <c r="E79" s="68"/>
      <c r="F79" s="53"/>
      <c r="G79" s="53"/>
      <c r="H79" s="59">
        <f t="shared" si="6"/>
        <v>1.540000000000001</v>
      </c>
      <c r="I79" s="60">
        <f t="shared" si="4"/>
        <v>0.9805194805194801</v>
      </c>
      <c r="K79" s="61">
        <f t="shared" si="7"/>
        <v>1.540000000000001</v>
      </c>
      <c r="L79" s="62">
        <f t="shared" si="5"/>
        <v>0.34318181818181803</v>
      </c>
    </row>
    <row r="80" spans="1:12" ht="12.75">
      <c r="A80" s="68"/>
      <c r="B80" s="68"/>
      <c r="C80" s="68"/>
      <c r="D80" s="68"/>
      <c r="E80" s="68"/>
      <c r="F80" s="53"/>
      <c r="G80" s="53"/>
      <c r="H80" s="59">
        <f t="shared" si="6"/>
        <v>1.560000000000001</v>
      </c>
      <c r="I80" s="60">
        <f t="shared" si="4"/>
        <v>0.9711538461538457</v>
      </c>
      <c r="K80" s="61">
        <f t="shared" si="7"/>
        <v>1.560000000000001</v>
      </c>
      <c r="L80" s="62">
        <f t="shared" si="5"/>
        <v>0.339903846153846</v>
      </c>
    </row>
    <row r="81" spans="1:12" ht="12.75">
      <c r="A81" s="68"/>
      <c r="B81" s="68"/>
      <c r="C81" s="68"/>
      <c r="D81" s="68"/>
      <c r="E81" s="68"/>
      <c r="F81" s="53"/>
      <c r="G81" s="53"/>
      <c r="H81" s="59">
        <f t="shared" si="6"/>
        <v>1.580000000000001</v>
      </c>
      <c r="I81" s="60">
        <f t="shared" si="4"/>
        <v>0.9620253164556958</v>
      </c>
      <c r="K81" s="61">
        <f t="shared" si="7"/>
        <v>1.580000000000001</v>
      </c>
      <c r="L81" s="62">
        <f t="shared" si="5"/>
        <v>0.3367088607594935</v>
      </c>
    </row>
    <row r="82" spans="1:12" ht="12.75">
      <c r="A82" s="68"/>
      <c r="B82" s="68"/>
      <c r="C82" s="68"/>
      <c r="D82" s="68"/>
      <c r="E82" s="68"/>
      <c r="F82" s="53"/>
      <c r="G82" s="53"/>
      <c r="H82" s="59">
        <f t="shared" si="6"/>
        <v>1.600000000000001</v>
      </c>
      <c r="I82" s="60">
        <f t="shared" si="4"/>
        <v>0.9531249999999996</v>
      </c>
      <c r="K82" s="61">
        <f t="shared" si="7"/>
        <v>1.600000000000001</v>
      </c>
      <c r="L82" s="62">
        <f t="shared" si="5"/>
        <v>0.3335937499999998</v>
      </c>
    </row>
    <row r="83" spans="1:12" ht="12.75">
      <c r="A83" s="68"/>
      <c r="B83" s="68"/>
      <c r="C83" s="68"/>
      <c r="D83" s="68"/>
      <c r="E83" s="68"/>
      <c r="F83" s="53"/>
      <c r="G83" s="53"/>
      <c r="H83" s="59">
        <f t="shared" si="6"/>
        <v>1.620000000000001</v>
      </c>
      <c r="I83" s="60">
        <f t="shared" si="4"/>
        <v>0.9444444444444441</v>
      </c>
      <c r="K83" s="61">
        <f t="shared" si="7"/>
        <v>1.620000000000001</v>
      </c>
      <c r="L83" s="62">
        <f t="shared" si="5"/>
        <v>0.33055555555555544</v>
      </c>
    </row>
    <row r="84" spans="1:12" ht="12.75">
      <c r="A84" s="68"/>
      <c r="B84" s="68"/>
      <c r="C84" s="68"/>
      <c r="D84" s="68"/>
      <c r="E84" s="68"/>
      <c r="F84" s="53"/>
      <c r="G84" s="53"/>
      <c r="H84" s="59">
        <f t="shared" si="6"/>
        <v>1.640000000000001</v>
      </c>
      <c r="I84" s="60">
        <f t="shared" si="4"/>
        <v>0.9359756097560972</v>
      </c>
      <c r="K84" s="61">
        <f t="shared" si="7"/>
        <v>1.640000000000001</v>
      </c>
      <c r="L84" s="62">
        <f t="shared" si="5"/>
        <v>0.32759146341463397</v>
      </c>
    </row>
    <row r="85" spans="1:12" ht="12.75">
      <c r="A85" s="68"/>
      <c r="B85" s="68"/>
      <c r="C85" s="68"/>
      <c r="D85" s="68"/>
      <c r="E85" s="68"/>
      <c r="F85" s="53"/>
      <c r="G85" s="53"/>
      <c r="H85" s="59">
        <f t="shared" si="6"/>
        <v>1.660000000000001</v>
      </c>
      <c r="I85" s="60">
        <f t="shared" si="4"/>
        <v>0.9277108433734935</v>
      </c>
      <c r="K85" s="61">
        <f t="shared" si="7"/>
        <v>1.660000000000001</v>
      </c>
      <c r="L85" s="62">
        <f t="shared" si="5"/>
        <v>0.3246987951807227</v>
      </c>
    </row>
    <row r="86" spans="1:12" ht="12.75">
      <c r="A86" s="68"/>
      <c r="B86" s="68"/>
      <c r="C86" s="68"/>
      <c r="D86" s="68"/>
      <c r="E86" s="68"/>
      <c r="F86" s="53"/>
      <c r="G86" s="53"/>
      <c r="H86" s="59">
        <f t="shared" si="6"/>
        <v>1.680000000000001</v>
      </c>
      <c r="I86" s="60">
        <f t="shared" si="4"/>
        <v>0.9196428571428568</v>
      </c>
      <c r="K86" s="61">
        <f t="shared" si="7"/>
        <v>1.680000000000001</v>
      </c>
      <c r="L86" s="62">
        <f t="shared" si="5"/>
        <v>0.32187499999999986</v>
      </c>
    </row>
    <row r="87" spans="1:12" ht="12.75">
      <c r="A87" s="68"/>
      <c r="B87" s="68"/>
      <c r="C87" s="68"/>
      <c r="D87" s="68"/>
      <c r="E87" s="68"/>
      <c r="F87" s="53"/>
      <c r="G87" s="53"/>
      <c r="H87" s="59">
        <f t="shared" si="6"/>
        <v>1.700000000000001</v>
      </c>
      <c r="I87" s="60">
        <f t="shared" si="4"/>
        <v>0.9117647058823526</v>
      </c>
      <c r="K87" s="61">
        <f t="shared" si="7"/>
        <v>1.700000000000001</v>
      </c>
      <c r="L87" s="62">
        <f t="shared" si="5"/>
        <v>0.3191176470588234</v>
      </c>
    </row>
    <row r="88" spans="1:12" ht="12.75">
      <c r="A88" s="53"/>
      <c r="B88" s="53"/>
      <c r="C88" s="53"/>
      <c r="D88" s="53"/>
      <c r="E88" s="53"/>
      <c r="F88" s="53"/>
      <c r="G88" s="53"/>
      <c r="H88" s="59">
        <f t="shared" si="6"/>
        <v>1.720000000000001</v>
      </c>
      <c r="I88" s="60">
        <f t="shared" si="4"/>
        <v>0.9040697674418601</v>
      </c>
      <c r="K88" s="61">
        <f t="shared" si="7"/>
        <v>1.720000000000001</v>
      </c>
      <c r="L88" s="62">
        <f t="shared" si="5"/>
        <v>0.316424418604651</v>
      </c>
    </row>
    <row r="89" spans="1:12" ht="12.75">
      <c r="A89" s="53"/>
      <c r="B89" s="53"/>
      <c r="C89" s="53"/>
      <c r="D89" s="53"/>
      <c r="E89" s="53"/>
      <c r="F89" s="53"/>
      <c r="G89" s="53"/>
      <c r="H89" s="59">
        <f t="shared" si="6"/>
        <v>1.740000000000001</v>
      </c>
      <c r="I89" s="60">
        <f t="shared" si="4"/>
        <v>0.8965517241379306</v>
      </c>
      <c r="K89" s="61">
        <f t="shared" si="7"/>
        <v>1.740000000000001</v>
      </c>
      <c r="L89" s="62">
        <f t="shared" si="5"/>
        <v>0.3137931034482757</v>
      </c>
    </row>
    <row r="90" spans="1:12" ht="12.75">
      <c r="A90" s="53"/>
      <c r="B90" s="53"/>
      <c r="C90" s="53"/>
      <c r="D90" s="53"/>
      <c r="E90" s="53"/>
      <c r="F90" s="53"/>
      <c r="G90" s="53"/>
      <c r="H90" s="59">
        <f t="shared" si="6"/>
        <v>1.7600000000000011</v>
      </c>
      <c r="I90" s="60">
        <f t="shared" si="4"/>
        <v>0.8892045454545451</v>
      </c>
      <c r="K90" s="61">
        <f t="shared" si="7"/>
        <v>1.7600000000000011</v>
      </c>
      <c r="L90" s="62">
        <f t="shared" si="5"/>
        <v>0.31122159090909074</v>
      </c>
    </row>
    <row r="91" spans="1:12" ht="12.75">
      <c r="A91" s="53"/>
      <c r="B91" s="53"/>
      <c r="C91" s="53"/>
      <c r="D91" s="53"/>
      <c r="E91" s="53"/>
      <c r="F91" s="53"/>
      <c r="G91" s="53"/>
      <c r="H91" s="59">
        <f t="shared" si="6"/>
        <v>1.7800000000000011</v>
      </c>
      <c r="I91" s="60">
        <f t="shared" si="4"/>
        <v>0.8820224719101118</v>
      </c>
      <c r="K91" s="61">
        <f t="shared" si="7"/>
        <v>1.7800000000000011</v>
      </c>
      <c r="L91" s="62">
        <f t="shared" si="5"/>
        <v>0.30870786516853915</v>
      </c>
    </row>
    <row r="92" spans="1:12" ht="12.75">
      <c r="A92" s="53"/>
      <c r="B92" s="53"/>
      <c r="C92" s="53"/>
      <c r="D92" s="53"/>
      <c r="E92" s="53"/>
      <c r="F92" s="53"/>
      <c r="G92" s="53"/>
      <c r="H92" s="59">
        <f t="shared" si="6"/>
        <v>1.8000000000000012</v>
      </c>
      <c r="I92" s="60">
        <f t="shared" si="4"/>
        <v>0.8749999999999997</v>
      </c>
      <c r="K92" s="61">
        <f t="shared" si="7"/>
        <v>1.8000000000000012</v>
      </c>
      <c r="L92" s="62">
        <f t="shared" si="5"/>
        <v>0.30624999999999986</v>
      </c>
    </row>
    <row r="93" spans="1:12" ht="12.75">
      <c r="A93" s="53"/>
      <c r="B93" s="53"/>
      <c r="C93" s="53"/>
      <c r="D93" s="53"/>
      <c r="E93" s="53"/>
      <c r="F93" s="53"/>
      <c r="G93" s="53"/>
      <c r="H93" s="59">
        <f t="shared" si="6"/>
        <v>1.8200000000000012</v>
      </c>
      <c r="I93" s="60">
        <f t="shared" si="4"/>
        <v>0.8681318681318677</v>
      </c>
      <c r="K93" s="61">
        <f t="shared" si="7"/>
        <v>1.8200000000000012</v>
      </c>
      <c r="L93" s="62">
        <f t="shared" si="5"/>
        <v>0.30384615384615365</v>
      </c>
    </row>
    <row r="94" spans="1:12" ht="12.75">
      <c r="A94" s="53"/>
      <c r="B94" s="53"/>
      <c r="C94" s="53"/>
      <c r="D94" s="53"/>
      <c r="E94" s="53"/>
      <c r="F94" s="53"/>
      <c r="G94" s="53"/>
      <c r="H94" s="59">
        <f t="shared" si="6"/>
        <v>1.8400000000000012</v>
      </c>
      <c r="I94" s="60">
        <f t="shared" si="4"/>
        <v>0.8614130434782605</v>
      </c>
      <c r="K94" s="61">
        <f t="shared" si="7"/>
        <v>1.8400000000000012</v>
      </c>
      <c r="L94" s="62">
        <f t="shared" si="5"/>
        <v>0.30149456521739115</v>
      </c>
    </row>
    <row r="95" spans="1:12" ht="12.75">
      <c r="A95" s="53"/>
      <c r="B95" s="53"/>
      <c r="C95" s="53"/>
      <c r="D95" s="53"/>
      <c r="E95" s="53"/>
      <c r="F95" s="53"/>
      <c r="G95" s="53"/>
      <c r="H95" s="59">
        <f t="shared" si="6"/>
        <v>1.8600000000000012</v>
      </c>
      <c r="I95" s="60">
        <f t="shared" si="4"/>
        <v>0.8548387096774189</v>
      </c>
      <c r="K95" s="61">
        <f t="shared" si="7"/>
        <v>1.8600000000000012</v>
      </c>
      <c r="L95" s="62">
        <f t="shared" si="5"/>
        <v>0.2991935483870966</v>
      </c>
    </row>
    <row r="96" spans="1:12" ht="12.75">
      <c r="A96" s="53"/>
      <c r="B96" s="53"/>
      <c r="C96" s="53"/>
      <c r="D96" s="53"/>
      <c r="E96" s="53"/>
      <c r="F96" s="53"/>
      <c r="G96" s="53"/>
      <c r="H96" s="59">
        <f t="shared" si="6"/>
        <v>1.8800000000000012</v>
      </c>
      <c r="I96" s="60">
        <f t="shared" si="4"/>
        <v>0.8484042553191485</v>
      </c>
      <c r="K96" s="61">
        <f t="shared" si="7"/>
        <v>1.8800000000000012</v>
      </c>
      <c r="L96" s="62">
        <f t="shared" si="5"/>
        <v>0.29694148936170195</v>
      </c>
    </row>
    <row r="97" spans="1:12" ht="12.75">
      <c r="A97" s="53"/>
      <c r="B97" s="53"/>
      <c r="C97" s="53"/>
      <c r="D97" s="53"/>
      <c r="E97" s="53"/>
      <c r="F97" s="53"/>
      <c r="G97" s="53"/>
      <c r="H97" s="59">
        <f t="shared" si="6"/>
        <v>1.9000000000000012</v>
      </c>
      <c r="I97" s="60">
        <f t="shared" si="4"/>
        <v>0.8421052631578944</v>
      </c>
      <c r="K97" s="61">
        <f t="shared" si="7"/>
        <v>1.9000000000000012</v>
      </c>
      <c r="L97" s="62">
        <f t="shared" si="5"/>
        <v>0.294736842105263</v>
      </c>
    </row>
    <row r="98" spans="1:12" ht="12.75">
      <c r="A98" s="53"/>
      <c r="B98" s="53"/>
      <c r="C98" s="53"/>
      <c r="D98" s="53"/>
      <c r="E98" s="53"/>
      <c r="F98" s="53"/>
      <c r="G98" s="53"/>
      <c r="H98" s="59">
        <f t="shared" si="6"/>
        <v>1.9200000000000013</v>
      </c>
      <c r="I98" s="60">
        <f t="shared" si="4"/>
        <v>0.8359374999999997</v>
      </c>
      <c r="K98" s="61">
        <f t="shared" si="7"/>
        <v>1.9200000000000013</v>
      </c>
      <c r="L98" s="62">
        <f t="shared" si="5"/>
        <v>0.29257812499999986</v>
      </c>
    </row>
    <row r="99" spans="1:12" ht="12.75">
      <c r="A99" s="53"/>
      <c r="B99" s="53"/>
      <c r="C99" s="53"/>
      <c r="D99" s="53"/>
      <c r="E99" s="53"/>
      <c r="F99" s="53"/>
      <c r="G99" s="53"/>
      <c r="H99" s="59">
        <f t="shared" si="6"/>
        <v>1.9400000000000013</v>
      </c>
      <c r="I99" s="60">
        <f t="shared" si="4"/>
        <v>0.8298969072164943</v>
      </c>
      <c r="K99" s="61">
        <f t="shared" si="7"/>
        <v>1.9400000000000013</v>
      </c>
      <c r="L99" s="62">
        <f t="shared" si="5"/>
        <v>0.290463917525773</v>
      </c>
    </row>
    <row r="100" spans="1:12" ht="12.75">
      <c r="A100" s="53"/>
      <c r="B100" s="53"/>
      <c r="C100" s="53"/>
      <c r="D100" s="53"/>
      <c r="E100" s="53"/>
      <c r="F100" s="53"/>
      <c r="G100" s="53"/>
      <c r="H100" s="59">
        <f t="shared" si="6"/>
        <v>1.9600000000000013</v>
      </c>
      <c r="I100" s="60">
        <f t="shared" si="4"/>
        <v>0.8239795918367343</v>
      </c>
      <c r="K100" s="61">
        <f t="shared" si="7"/>
        <v>1.9600000000000013</v>
      </c>
      <c r="L100" s="62">
        <f t="shared" si="5"/>
        <v>0.288392857142857</v>
      </c>
    </row>
    <row r="101" spans="1:12" ht="12.75">
      <c r="A101" s="53"/>
      <c r="B101" s="53"/>
      <c r="C101" s="53"/>
      <c r="D101" s="53"/>
      <c r="E101" s="53"/>
      <c r="F101" s="53"/>
      <c r="G101" s="53"/>
      <c r="H101" s="59">
        <f t="shared" si="6"/>
        <v>1.9800000000000013</v>
      </c>
      <c r="I101" s="60">
        <f t="shared" si="4"/>
        <v>0.8181818181818179</v>
      </c>
      <c r="K101" s="61">
        <f t="shared" si="7"/>
        <v>1.9800000000000013</v>
      </c>
      <c r="L101" s="62">
        <f t="shared" si="5"/>
        <v>0.28636363636363626</v>
      </c>
    </row>
    <row r="102" spans="1:12" ht="12.75">
      <c r="A102" s="53"/>
      <c r="B102" s="53"/>
      <c r="C102" s="53"/>
      <c r="D102" s="53"/>
      <c r="E102" s="53"/>
      <c r="F102" s="53"/>
      <c r="G102" s="53"/>
      <c r="H102" s="59">
        <f t="shared" si="6"/>
        <v>2.0000000000000013</v>
      </c>
      <c r="I102" s="60">
        <f t="shared" si="4"/>
        <v>0.8124999999999996</v>
      </c>
      <c r="K102" s="61">
        <f t="shared" si="7"/>
        <v>2.0000000000000013</v>
      </c>
      <c r="L102" s="62">
        <f t="shared" si="5"/>
        <v>0.2843749999999998</v>
      </c>
    </row>
    <row r="103" spans="1:12" ht="12.75">
      <c r="A103" s="53"/>
      <c r="B103" s="53"/>
      <c r="C103" s="53"/>
      <c r="D103" s="53"/>
      <c r="E103" s="53"/>
      <c r="F103" s="53"/>
      <c r="G103" s="53"/>
      <c r="H103" s="59">
        <f t="shared" si="6"/>
        <v>2.0200000000000014</v>
      </c>
      <c r="I103" s="60">
        <f t="shared" si="4"/>
        <v>0.8069306930693065</v>
      </c>
      <c r="K103" s="61">
        <f t="shared" si="7"/>
        <v>2.0200000000000014</v>
      </c>
      <c r="L103" s="62">
        <f t="shared" si="5"/>
        <v>0.2824257425742573</v>
      </c>
    </row>
    <row r="104" spans="1:12" ht="12.75">
      <c r="A104" s="53"/>
      <c r="B104" s="53"/>
      <c r="C104" s="53"/>
      <c r="D104" s="53"/>
      <c r="E104" s="53"/>
      <c r="F104" s="53"/>
      <c r="G104" s="53"/>
      <c r="H104" s="59">
        <f t="shared" si="6"/>
        <v>2.0400000000000014</v>
      </c>
      <c r="I104" s="60">
        <f t="shared" si="4"/>
        <v>0.8014705882352937</v>
      </c>
      <c r="K104" s="61">
        <f t="shared" si="7"/>
        <v>2.0400000000000014</v>
      </c>
      <c r="L104" s="62">
        <f t="shared" si="5"/>
        <v>0.2805147058823528</v>
      </c>
    </row>
    <row r="105" spans="1:12" ht="12.75">
      <c r="A105" s="53"/>
      <c r="B105" s="53"/>
      <c r="C105" s="53"/>
      <c r="D105" s="53"/>
      <c r="E105" s="53"/>
      <c r="F105" s="53"/>
      <c r="G105" s="53"/>
      <c r="H105" s="59">
        <f t="shared" si="6"/>
        <v>2.0600000000000014</v>
      </c>
      <c r="I105" s="60">
        <f t="shared" si="4"/>
        <v>0.7961165048543686</v>
      </c>
      <c r="K105" s="61">
        <f t="shared" si="7"/>
        <v>2.0600000000000014</v>
      </c>
      <c r="L105" s="62">
        <f t="shared" si="5"/>
        <v>0.278640776699029</v>
      </c>
    </row>
    <row r="106" spans="1:12" ht="12.75">
      <c r="A106" s="53"/>
      <c r="B106" s="53"/>
      <c r="C106" s="53"/>
      <c r="D106" s="53"/>
      <c r="E106" s="53"/>
      <c r="F106" s="53"/>
      <c r="G106" s="53"/>
      <c r="H106" s="59">
        <f t="shared" si="6"/>
        <v>2.0800000000000014</v>
      </c>
      <c r="I106" s="60">
        <f t="shared" si="4"/>
        <v>0.7908653846153844</v>
      </c>
      <c r="K106" s="61">
        <f t="shared" si="7"/>
        <v>2.0800000000000014</v>
      </c>
      <c r="L106" s="62">
        <f t="shared" si="5"/>
        <v>0.2768028846153845</v>
      </c>
    </row>
    <row r="107" spans="1:12" ht="12.75">
      <c r="A107" s="53"/>
      <c r="B107" s="53"/>
      <c r="C107" s="53"/>
      <c r="D107" s="53"/>
      <c r="E107" s="53"/>
      <c r="F107" s="53"/>
      <c r="G107" s="53"/>
      <c r="H107" s="59">
        <f t="shared" si="6"/>
        <v>2.1000000000000014</v>
      </c>
      <c r="I107" s="60">
        <f t="shared" si="4"/>
        <v>0.7857142857142855</v>
      </c>
      <c r="K107" s="61">
        <f t="shared" si="7"/>
        <v>2.1000000000000014</v>
      </c>
      <c r="L107" s="62">
        <f t="shared" si="5"/>
        <v>0.2749999999999999</v>
      </c>
    </row>
    <row r="108" spans="1:12" ht="12.75">
      <c r="A108" s="53"/>
      <c r="B108" s="53"/>
      <c r="C108" s="53"/>
      <c r="D108" s="53"/>
      <c r="E108" s="53"/>
      <c r="F108" s="53"/>
      <c r="G108" s="53"/>
      <c r="H108" s="59">
        <f t="shared" si="6"/>
        <v>2.1200000000000014</v>
      </c>
      <c r="I108" s="60">
        <f t="shared" si="4"/>
        <v>0.7806603773584901</v>
      </c>
      <c r="K108" s="61">
        <f t="shared" si="7"/>
        <v>2.1200000000000014</v>
      </c>
      <c r="L108" s="62">
        <f t="shared" si="5"/>
        <v>0.2732311320754715</v>
      </c>
    </row>
    <row r="109" spans="1:12" ht="12.75">
      <c r="A109" s="53"/>
      <c r="B109" s="53"/>
      <c r="C109" s="53"/>
      <c r="D109" s="53"/>
      <c r="E109" s="53"/>
      <c r="F109" s="53"/>
      <c r="G109" s="53"/>
      <c r="H109" s="59">
        <f t="shared" si="6"/>
        <v>2.1400000000000015</v>
      </c>
      <c r="I109" s="60">
        <f t="shared" si="4"/>
        <v>0.7757009345794389</v>
      </c>
      <c r="K109" s="61">
        <f t="shared" si="7"/>
        <v>2.1400000000000015</v>
      </c>
      <c r="L109" s="62">
        <f t="shared" si="5"/>
        <v>0.2714953271028036</v>
      </c>
    </row>
    <row r="110" spans="1:12" ht="12.75">
      <c r="A110" s="53"/>
      <c r="B110" s="53"/>
      <c r="C110" s="53"/>
      <c r="D110" s="53"/>
      <c r="E110" s="53"/>
      <c r="F110" s="53"/>
      <c r="G110" s="53"/>
      <c r="H110" s="59">
        <f t="shared" si="6"/>
        <v>2.1600000000000015</v>
      </c>
      <c r="I110" s="60">
        <f t="shared" si="4"/>
        <v>0.7708333333333329</v>
      </c>
      <c r="K110" s="61">
        <f t="shared" si="7"/>
        <v>2.1600000000000015</v>
      </c>
      <c r="L110" s="62">
        <f t="shared" si="5"/>
        <v>0.2697916666666665</v>
      </c>
    </row>
    <row r="111" spans="1:12" ht="12.75">
      <c r="A111" s="53"/>
      <c r="B111" s="53"/>
      <c r="C111" s="53"/>
      <c r="D111" s="53"/>
      <c r="E111" s="53"/>
      <c r="F111" s="53"/>
      <c r="G111" s="53"/>
      <c r="H111" s="59">
        <f t="shared" si="6"/>
        <v>2.1800000000000015</v>
      </c>
      <c r="I111" s="60">
        <f t="shared" si="4"/>
        <v>0.7660550458715593</v>
      </c>
      <c r="K111" s="61">
        <f t="shared" si="7"/>
        <v>2.1800000000000015</v>
      </c>
      <c r="L111" s="62">
        <f t="shared" si="5"/>
        <v>0.2681192660550457</v>
      </c>
    </row>
    <row r="112" spans="1:12" ht="12.75">
      <c r="A112" s="53"/>
      <c r="B112" s="53"/>
      <c r="C112" s="53"/>
      <c r="D112" s="53"/>
      <c r="E112" s="53"/>
      <c r="F112" s="53"/>
      <c r="G112" s="53"/>
      <c r="H112" s="59">
        <f t="shared" si="6"/>
        <v>2.2000000000000015</v>
      </c>
      <c r="I112" s="60">
        <f t="shared" si="4"/>
        <v>0.761363636363636</v>
      </c>
      <c r="K112" s="61">
        <f t="shared" si="7"/>
        <v>2.2000000000000015</v>
      </c>
      <c r="L112" s="62">
        <f t="shared" si="5"/>
        <v>0.26647727272727256</v>
      </c>
    </row>
    <row r="113" spans="1:12" ht="12.75">
      <c r="A113" s="53"/>
      <c r="B113" s="53"/>
      <c r="C113" s="53"/>
      <c r="D113" s="53"/>
      <c r="E113" s="53"/>
      <c r="F113" s="53"/>
      <c r="G113" s="53"/>
      <c r="H113" s="59">
        <f t="shared" si="6"/>
        <v>2.2200000000000015</v>
      </c>
      <c r="I113" s="60">
        <f t="shared" si="4"/>
        <v>0.7567567567567564</v>
      </c>
      <c r="K113" s="61">
        <f t="shared" si="7"/>
        <v>2.2200000000000015</v>
      </c>
      <c r="L113" s="62">
        <f t="shared" si="5"/>
        <v>0.2648648648648647</v>
      </c>
    </row>
    <row r="114" spans="1:12" ht="12.75">
      <c r="A114" s="53"/>
      <c r="B114" s="53"/>
      <c r="C114" s="53"/>
      <c r="D114" s="53"/>
      <c r="E114" s="53"/>
      <c r="F114" s="53"/>
      <c r="G114" s="53"/>
      <c r="H114" s="59">
        <f t="shared" si="6"/>
        <v>2.2400000000000015</v>
      </c>
      <c r="I114" s="60">
        <f t="shared" si="4"/>
        <v>0.7522321428571425</v>
      </c>
      <c r="K114" s="61">
        <f t="shared" si="7"/>
        <v>2.2400000000000015</v>
      </c>
      <c r="L114" s="62">
        <f t="shared" si="5"/>
        <v>0.26328124999999986</v>
      </c>
    </row>
    <row r="115" spans="1:12" ht="12.75">
      <c r="A115" s="53"/>
      <c r="B115" s="53"/>
      <c r="C115" s="53"/>
      <c r="D115" s="53"/>
      <c r="E115" s="53"/>
      <c r="F115" s="53"/>
      <c r="G115" s="53"/>
      <c r="H115" s="59">
        <f t="shared" si="6"/>
        <v>2.2600000000000016</v>
      </c>
      <c r="I115" s="60">
        <f t="shared" si="4"/>
        <v>0.7477876106194687</v>
      </c>
      <c r="K115" s="61">
        <f t="shared" si="7"/>
        <v>2.2600000000000016</v>
      </c>
      <c r="L115" s="62">
        <f t="shared" si="5"/>
        <v>0.26172566371681405</v>
      </c>
    </row>
    <row r="116" spans="1:12" ht="12.75">
      <c r="A116" s="53"/>
      <c r="B116" s="53"/>
      <c r="C116" s="53"/>
      <c r="D116" s="53"/>
      <c r="E116" s="53"/>
      <c r="F116" s="53"/>
      <c r="G116" s="53"/>
      <c r="H116" s="59">
        <f t="shared" si="6"/>
        <v>2.2800000000000016</v>
      </c>
      <c r="I116" s="60">
        <f t="shared" si="4"/>
        <v>0.7434210526315785</v>
      </c>
      <c r="K116" s="61">
        <f t="shared" si="7"/>
        <v>2.2800000000000016</v>
      </c>
      <c r="L116" s="62">
        <f t="shared" si="5"/>
        <v>0.26019736842105246</v>
      </c>
    </row>
    <row r="117" spans="1:12" ht="12.75">
      <c r="A117" s="53"/>
      <c r="B117" s="53"/>
      <c r="C117" s="53"/>
      <c r="D117" s="53"/>
      <c r="E117" s="53"/>
      <c r="F117" s="53"/>
      <c r="G117" s="53"/>
      <c r="H117" s="59">
        <f t="shared" si="6"/>
        <v>2.3000000000000016</v>
      </c>
      <c r="I117" s="60">
        <f t="shared" si="4"/>
        <v>0.7391304347826084</v>
      </c>
      <c r="K117" s="61">
        <f t="shared" si="7"/>
        <v>2.3000000000000016</v>
      </c>
      <c r="L117" s="62">
        <f t="shared" si="5"/>
        <v>0.25869565217391294</v>
      </c>
    </row>
    <row r="118" spans="1:12" ht="12.75">
      <c r="A118" s="53"/>
      <c r="B118" s="53"/>
      <c r="C118" s="53"/>
      <c r="D118" s="53"/>
      <c r="E118" s="53"/>
      <c r="F118" s="53"/>
      <c r="G118" s="53"/>
      <c r="H118" s="59">
        <f t="shared" si="6"/>
        <v>2.3200000000000016</v>
      </c>
      <c r="I118" s="60">
        <f t="shared" si="4"/>
        <v>0.734913793103448</v>
      </c>
      <c r="K118" s="61">
        <f t="shared" si="7"/>
        <v>2.3200000000000016</v>
      </c>
      <c r="L118" s="62">
        <f t="shared" si="5"/>
        <v>0.25721982758620676</v>
      </c>
    </row>
    <row r="119" spans="1:12" ht="12.75">
      <c r="A119" s="53"/>
      <c r="B119" s="53"/>
      <c r="C119" s="53"/>
      <c r="D119" s="53"/>
      <c r="E119" s="53"/>
      <c r="F119" s="53"/>
      <c r="G119" s="53"/>
      <c r="H119" s="59">
        <f t="shared" si="6"/>
        <v>2.3400000000000016</v>
      </c>
      <c r="I119" s="60">
        <f t="shared" si="4"/>
        <v>0.7307692307692305</v>
      </c>
      <c r="K119" s="61">
        <f t="shared" si="7"/>
        <v>2.3400000000000016</v>
      </c>
      <c r="L119" s="62">
        <f t="shared" si="5"/>
        <v>0.25576923076923064</v>
      </c>
    </row>
    <row r="120" spans="1:12" ht="12.75">
      <c r="A120" s="53"/>
      <c r="B120" s="53"/>
      <c r="C120" s="53"/>
      <c r="D120" s="53"/>
      <c r="E120" s="53"/>
      <c r="F120" s="53"/>
      <c r="G120" s="53"/>
      <c r="H120" s="59">
        <f t="shared" si="6"/>
        <v>2.3600000000000017</v>
      </c>
      <c r="I120" s="60">
        <f t="shared" si="4"/>
        <v>0.7266949152542369</v>
      </c>
      <c r="K120" s="61">
        <f t="shared" si="7"/>
        <v>2.3600000000000017</v>
      </c>
      <c r="L120" s="62">
        <f t="shared" si="5"/>
        <v>0.2543432203389829</v>
      </c>
    </row>
    <row r="121" spans="1:12" ht="12.75">
      <c r="A121" s="53"/>
      <c r="B121" s="53"/>
      <c r="C121" s="53"/>
      <c r="D121" s="53"/>
      <c r="E121" s="53"/>
      <c r="F121" s="53"/>
      <c r="G121" s="53"/>
      <c r="H121" s="59">
        <f t="shared" si="6"/>
        <v>2.3800000000000017</v>
      </c>
      <c r="I121" s="60">
        <f t="shared" si="4"/>
        <v>0.7226890756302519</v>
      </c>
      <c r="K121" s="61">
        <f t="shared" si="7"/>
        <v>2.3800000000000017</v>
      </c>
      <c r="L121" s="62">
        <f t="shared" si="5"/>
        <v>0.2529411764705881</v>
      </c>
    </row>
    <row r="122" spans="1:12" ht="12.75">
      <c r="A122" s="53"/>
      <c r="B122" s="53"/>
      <c r="C122" s="53"/>
      <c r="D122" s="53"/>
      <c r="E122" s="53"/>
      <c r="F122" s="53"/>
      <c r="G122" s="53"/>
      <c r="H122" s="59">
        <f t="shared" si="6"/>
        <v>2.4000000000000017</v>
      </c>
      <c r="I122" s="60">
        <f t="shared" si="4"/>
        <v>0.7187499999999997</v>
      </c>
      <c r="K122" s="61">
        <f t="shared" si="7"/>
        <v>2.4000000000000017</v>
      </c>
      <c r="L122" s="62">
        <f t="shared" si="5"/>
        <v>0.25156249999999986</v>
      </c>
    </row>
    <row r="123" spans="1:12" ht="12.75">
      <c r="A123" s="53"/>
      <c r="B123" s="53"/>
      <c r="C123" s="53"/>
      <c r="D123" s="53"/>
      <c r="E123" s="53"/>
      <c r="F123" s="53"/>
      <c r="G123" s="53"/>
      <c r="H123" s="59">
        <f t="shared" si="6"/>
        <v>2.4200000000000017</v>
      </c>
      <c r="I123" s="60">
        <f t="shared" si="4"/>
        <v>0.7148760330578511</v>
      </c>
      <c r="K123" s="61">
        <f t="shared" si="7"/>
        <v>2.4200000000000017</v>
      </c>
      <c r="L123" s="62">
        <f t="shared" si="5"/>
        <v>0.25020661157024787</v>
      </c>
    </row>
    <row r="124" spans="1:12" ht="12.75">
      <c r="A124" s="53"/>
      <c r="B124" s="53"/>
      <c r="C124" s="53"/>
      <c r="D124" s="53"/>
      <c r="E124" s="53"/>
      <c r="F124" s="53"/>
      <c r="G124" s="53"/>
      <c r="H124" s="59">
        <f t="shared" si="6"/>
        <v>2.4400000000000017</v>
      </c>
      <c r="I124" s="60">
        <f t="shared" si="4"/>
        <v>0.7110655737704915</v>
      </c>
      <c r="K124" s="61">
        <f t="shared" si="7"/>
        <v>2.4400000000000017</v>
      </c>
      <c r="L124" s="62">
        <f t="shared" si="5"/>
        <v>0.248872950819672</v>
      </c>
    </row>
    <row r="125" spans="1:12" ht="12.75">
      <c r="A125" s="53"/>
      <c r="B125" s="53"/>
      <c r="C125" s="53"/>
      <c r="D125" s="53"/>
      <c r="E125" s="53"/>
      <c r="F125" s="53"/>
      <c r="G125" s="53"/>
      <c r="H125" s="59">
        <f t="shared" si="6"/>
        <v>2.4600000000000017</v>
      </c>
      <c r="I125" s="60">
        <f t="shared" si="4"/>
        <v>0.7073170731707313</v>
      </c>
      <c r="K125" s="61">
        <f t="shared" si="7"/>
        <v>2.4600000000000017</v>
      </c>
      <c r="L125" s="62">
        <f t="shared" si="5"/>
        <v>0.24756097560975596</v>
      </c>
    </row>
    <row r="126" spans="1:12" ht="12.75">
      <c r="A126" s="53"/>
      <c r="B126" s="53"/>
      <c r="C126" s="53"/>
      <c r="D126" s="53"/>
      <c r="E126" s="53"/>
      <c r="F126" s="53"/>
      <c r="G126" s="53"/>
      <c r="H126" s="59">
        <f t="shared" si="6"/>
        <v>2.4800000000000018</v>
      </c>
      <c r="I126" s="60">
        <f t="shared" si="4"/>
        <v>0.7036290322580642</v>
      </c>
      <c r="K126" s="61">
        <f t="shared" si="7"/>
        <v>2.4800000000000018</v>
      </c>
      <c r="L126" s="62">
        <f t="shared" si="5"/>
        <v>0.24627016129032245</v>
      </c>
    </row>
    <row r="127" spans="1:12" ht="12.75">
      <c r="A127" s="53"/>
      <c r="B127" s="53"/>
      <c r="C127" s="53"/>
      <c r="D127" s="53"/>
      <c r="E127" s="53"/>
      <c r="F127" s="53"/>
      <c r="G127" s="53"/>
      <c r="H127" s="59">
        <f t="shared" si="6"/>
        <v>2.5000000000000018</v>
      </c>
      <c r="I127" s="60">
        <f t="shared" si="4"/>
        <v>0.6999999999999996</v>
      </c>
      <c r="K127" s="61">
        <f t="shared" si="7"/>
        <v>2.5000000000000018</v>
      </c>
      <c r="L127" s="62">
        <f t="shared" si="5"/>
        <v>0.24499999999999986</v>
      </c>
    </row>
    <row r="128" spans="1:12" ht="12.75">
      <c r="A128" s="53"/>
      <c r="B128" s="53"/>
      <c r="C128" s="53"/>
      <c r="D128" s="53"/>
      <c r="E128" s="53"/>
      <c r="F128" s="53"/>
      <c r="G128" s="53"/>
      <c r="H128" s="59">
        <f t="shared" si="6"/>
        <v>2.520000000000002</v>
      </c>
      <c r="I128" s="60">
        <f t="shared" si="4"/>
        <v>0.6964285714285711</v>
      </c>
      <c r="K128" s="61">
        <f t="shared" si="7"/>
        <v>2.520000000000002</v>
      </c>
      <c r="L128" s="62">
        <f t="shared" si="5"/>
        <v>0.24374999999999986</v>
      </c>
    </row>
    <row r="129" spans="1:12" ht="12.75">
      <c r="A129" s="53"/>
      <c r="B129" s="53"/>
      <c r="C129" s="53"/>
      <c r="D129" s="53"/>
      <c r="E129" s="53"/>
      <c r="F129" s="53"/>
      <c r="G129" s="53"/>
      <c r="H129" s="59">
        <f t="shared" si="6"/>
        <v>2.540000000000002</v>
      </c>
      <c r="I129" s="60">
        <f t="shared" si="4"/>
        <v>0.6929133858267714</v>
      </c>
      <c r="K129" s="61">
        <f t="shared" si="7"/>
        <v>2.540000000000002</v>
      </c>
      <c r="L129" s="62">
        <f t="shared" si="5"/>
        <v>0.24251968503937</v>
      </c>
    </row>
    <row r="130" spans="1:12" ht="12.75">
      <c r="A130" s="53"/>
      <c r="B130" s="53"/>
      <c r="C130" s="53"/>
      <c r="D130" s="53"/>
      <c r="E130" s="53"/>
      <c r="F130" s="53"/>
      <c r="G130" s="53"/>
      <c r="H130" s="59">
        <f t="shared" si="6"/>
        <v>2.560000000000002</v>
      </c>
      <c r="I130" s="60">
        <f aca="true" t="shared" si="8" ref="I130:I193">IF(H130&lt;D$5,D$7+(D$8-D$7+1)*(H130/D$5),IF(H130&gt;D$6,(D$8+1)*(D$6/H130),1+D$8))*IF(E$5&gt;0.25,IF(H130&lt;D$6,1,IF(H130&gt;4,1.7,0.7/(4-D$6)*(H130-D$6)+1)),IF(H130&lt;D$6,1,IF(H130&gt;4,1.4,0.4/(4-D$6)*(H130-D$6)+1)))</f>
        <v>0.6894531249999997</v>
      </c>
      <c r="K130" s="61">
        <f t="shared" si="7"/>
        <v>2.560000000000002</v>
      </c>
      <c r="L130" s="62">
        <f t="shared" si="5"/>
        <v>0.24130859374999986</v>
      </c>
    </row>
    <row r="131" spans="1:12" ht="12.75">
      <c r="A131" s="53"/>
      <c r="B131" s="53"/>
      <c r="C131" s="53"/>
      <c r="D131" s="53"/>
      <c r="E131" s="53"/>
      <c r="F131" s="53"/>
      <c r="G131" s="53"/>
      <c r="H131" s="59">
        <f t="shared" si="6"/>
        <v>2.580000000000002</v>
      </c>
      <c r="I131" s="60">
        <f t="shared" si="8"/>
        <v>0.6860465116279068</v>
      </c>
      <c r="K131" s="61">
        <f t="shared" si="7"/>
        <v>2.580000000000002</v>
      </c>
      <c r="L131" s="62">
        <f aca="true" t="shared" si="9" ref="L131:L194">IF(H131="","",E$5*I131)</f>
        <v>0.24011627906976735</v>
      </c>
    </row>
    <row r="132" spans="1:12" ht="12.75">
      <c r="A132" s="53"/>
      <c r="B132" s="53"/>
      <c r="C132" s="53"/>
      <c r="D132" s="53"/>
      <c r="E132" s="53"/>
      <c r="F132" s="53"/>
      <c r="G132" s="53"/>
      <c r="H132" s="59">
        <f aca="true" t="shared" si="10" ref="H132:H195">IF(H131&lt;5,H131+0.02,"")</f>
        <v>2.600000000000002</v>
      </c>
      <c r="I132" s="60">
        <f t="shared" si="8"/>
        <v>0.6826923076923074</v>
      </c>
      <c r="K132" s="61">
        <f aca="true" t="shared" si="11" ref="K132:K195">IF(H131&lt;5,H131+0.02,"")</f>
        <v>2.600000000000002</v>
      </c>
      <c r="L132" s="62">
        <f t="shared" si="9"/>
        <v>0.23894230769230757</v>
      </c>
    </row>
    <row r="133" spans="1:12" ht="12.75">
      <c r="A133" s="53"/>
      <c r="B133" s="53"/>
      <c r="C133" s="53"/>
      <c r="D133" s="53"/>
      <c r="E133" s="53"/>
      <c r="F133" s="53"/>
      <c r="G133" s="53"/>
      <c r="H133" s="59">
        <f t="shared" si="10"/>
        <v>2.620000000000002</v>
      </c>
      <c r="I133" s="60">
        <f t="shared" si="8"/>
        <v>0.6793893129770989</v>
      </c>
      <c r="K133" s="61">
        <f t="shared" si="11"/>
        <v>2.620000000000002</v>
      </c>
      <c r="L133" s="62">
        <f t="shared" si="9"/>
        <v>0.2377862595419846</v>
      </c>
    </row>
    <row r="134" spans="1:12" ht="12.75">
      <c r="A134" s="53"/>
      <c r="B134" s="53"/>
      <c r="C134" s="53"/>
      <c r="D134" s="53"/>
      <c r="E134" s="53"/>
      <c r="F134" s="53"/>
      <c r="G134" s="53"/>
      <c r="H134" s="59">
        <f t="shared" si="10"/>
        <v>2.640000000000002</v>
      </c>
      <c r="I134" s="60">
        <f t="shared" si="8"/>
        <v>0.6761363636363633</v>
      </c>
      <c r="K134" s="61">
        <f t="shared" si="11"/>
        <v>2.640000000000002</v>
      </c>
      <c r="L134" s="62">
        <f t="shared" si="9"/>
        <v>0.23664772727272715</v>
      </c>
    </row>
    <row r="135" spans="1:12" ht="12.75">
      <c r="A135" s="53"/>
      <c r="B135" s="53"/>
      <c r="C135" s="53"/>
      <c r="D135" s="53"/>
      <c r="E135" s="53"/>
      <c r="F135" s="53"/>
      <c r="G135" s="53"/>
      <c r="H135" s="59">
        <f t="shared" si="10"/>
        <v>2.660000000000002</v>
      </c>
      <c r="I135" s="60">
        <f t="shared" si="8"/>
        <v>0.6729323308270673</v>
      </c>
      <c r="K135" s="61">
        <f t="shared" si="11"/>
        <v>2.660000000000002</v>
      </c>
      <c r="L135" s="62">
        <f t="shared" si="9"/>
        <v>0.23552631578947353</v>
      </c>
    </row>
    <row r="136" spans="1:12" ht="12.75">
      <c r="A136" s="53"/>
      <c r="B136" s="53"/>
      <c r="C136" s="53"/>
      <c r="D136" s="53"/>
      <c r="E136" s="53"/>
      <c r="F136" s="53"/>
      <c r="G136" s="53"/>
      <c r="H136" s="59">
        <f t="shared" si="10"/>
        <v>2.680000000000002</v>
      </c>
      <c r="I136" s="60">
        <f t="shared" si="8"/>
        <v>0.6697761194029848</v>
      </c>
      <c r="K136" s="61">
        <f t="shared" si="11"/>
        <v>2.680000000000002</v>
      </c>
      <c r="L136" s="62">
        <f t="shared" si="9"/>
        <v>0.23442164179104466</v>
      </c>
    </row>
    <row r="137" spans="1:12" ht="12.75">
      <c r="A137" s="53"/>
      <c r="B137" s="53"/>
      <c r="C137" s="53"/>
      <c r="D137" s="53"/>
      <c r="E137" s="53"/>
      <c r="F137" s="53"/>
      <c r="G137" s="53"/>
      <c r="H137" s="59">
        <f t="shared" si="10"/>
        <v>2.700000000000002</v>
      </c>
      <c r="I137" s="60">
        <f t="shared" si="8"/>
        <v>0.6666666666666664</v>
      </c>
      <c r="K137" s="61">
        <f t="shared" si="11"/>
        <v>2.700000000000002</v>
      </c>
      <c r="L137" s="62">
        <f t="shared" si="9"/>
        <v>0.23333333333333323</v>
      </c>
    </row>
    <row r="138" spans="1:12" ht="12.75">
      <c r="A138" s="53"/>
      <c r="B138" s="53"/>
      <c r="C138" s="53"/>
      <c r="D138" s="53"/>
      <c r="E138" s="53"/>
      <c r="F138" s="53"/>
      <c r="G138" s="53"/>
      <c r="H138" s="59">
        <f t="shared" si="10"/>
        <v>2.720000000000002</v>
      </c>
      <c r="I138" s="60">
        <f t="shared" si="8"/>
        <v>0.6636029411764703</v>
      </c>
      <c r="K138" s="61">
        <f t="shared" si="11"/>
        <v>2.720000000000002</v>
      </c>
      <c r="L138" s="62">
        <f t="shared" si="9"/>
        <v>0.2322610294117646</v>
      </c>
    </row>
    <row r="139" spans="1:12" ht="12.75">
      <c r="A139" s="53"/>
      <c r="B139" s="53"/>
      <c r="C139" s="53"/>
      <c r="D139" s="53"/>
      <c r="E139" s="53"/>
      <c r="F139" s="53"/>
      <c r="G139" s="53"/>
      <c r="H139" s="59">
        <f t="shared" si="10"/>
        <v>2.740000000000002</v>
      </c>
      <c r="I139" s="60">
        <f t="shared" si="8"/>
        <v>0.6605839416058391</v>
      </c>
      <c r="K139" s="61">
        <f t="shared" si="11"/>
        <v>2.740000000000002</v>
      </c>
      <c r="L139" s="62">
        <f t="shared" si="9"/>
        <v>0.23120437956204368</v>
      </c>
    </row>
    <row r="140" spans="1:12" ht="12.75">
      <c r="A140" s="53"/>
      <c r="B140" s="53"/>
      <c r="C140" s="53"/>
      <c r="D140" s="53"/>
      <c r="E140" s="53"/>
      <c r="F140" s="53"/>
      <c r="G140" s="53"/>
      <c r="H140" s="59">
        <f t="shared" si="10"/>
        <v>2.760000000000002</v>
      </c>
      <c r="I140" s="60">
        <f t="shared" si="8"/>
        <v>0.6576086956521736</v>
      </c>
      <c r="K140" s="61">
        <f t="shared" si="11"/>
        <v>2.760000000000002</v>
      </c>
      <c r="L140" s="62">
        <f t="shared" si="9"/>
        <v>0.23016304347826075</v>
      </c>
    </row>
    <row r="141" spans="1:12" ht="12.75">
      <c r="A141" s="53"/>
      <c r="B141" s="53"/>
      <c r="C141" s="53"/>
      <c r="D141" s="53"/>
      <c r="E141" s="53"/>
      <c r="F141" s="53"/>
      <c r="G141" s="53"/>
      <c r="H141" s="59">
        <f t="shared" si="10"/>
        <v>2.780000000000002</v>
      </c>
      <c r="I141" s="60">
        <f t="shared" si="8"/>
        <v>0.6546762589928055</v>
      </c>
      <c r="K141" s="61">
        <f t="shared" si="11"/>
        <v>2.780000000000002</v>
      </c>
      <c r="L141" s="62">
        <f t="shared" si="9"/>
        <v>0.2291366906474819</v>
      </c>
    </row>
    <row r="142" spans="1:12" ht="12.75">
      <c r="A142" s="53"/>
      <c r="B142" s="53"/>
      <c r="C142" s="53"/>
      <c r="D142" s="53"/>
      <c r="E142" s="53"/>
      <c r="F142" s="53"/>
      <c r="G142" s="53"/>
      <c r="H142" s="59">
        <f t="shared" si="10"/>
        <v>2.800000000000002</v>
      </c>
      <c r="I142" s="60">
        <f t="shared" si="8"/>
        <v>0.651785714285714</v>
      </c>
      <c r="K142" s="61">
        <f t="shared" si="11"/>
        <v>2.800000000000002</v>
      </c>
      <c r="L142" s="62">
        <f t="shared" si="9"/>
        <v>0.22812499999999988</v>
      </c>
    </row>
    <row r="143" spans="1:12" ht="12.75">
      <c r="A143" s="53"/>
      <c r="B143" s="53"/>
      <c r="C143" s="53"/>
      <c r="D143" s="53"/>
      <c r="E143" s="53"/>
      <c r="F143" s="53"/>
      <c r="G143" s="53"/>
      <c r="H143" s="59">
        <f t="shared" si="10"/>
        <v>2.820000000000002</v>
      </c>
      <c r="I143" s="60">
        <f t="shared" si="8"/>
        <v>0.6489361702127657</v>
      </c>
      <c r="K143" s="61">
        <f t="shared" si="11"/>
        <v>2.820000000000002</v>
      </c>
      <c r="L143" s="62">
        <f t="shared" si="9"/>
        <v>0.22712765957446798</v>
      </c>
    </row>
    <row r="144" spans="1:12" ht="12.75">
      <c r="A144" s="53"/>
      <c r="B144" s="53"/>
      <c r="C144" s="53"/>
      <c r="D144" s="53"/>
      <c r="E144" s="53"/>
      <c r="F144" s="53"/>
      <c r="G144" s="53"/>
      <c r="H144" s="59">
        <f t="shared" si="10"/>
        <v>2.840000000000002</v>
      </c>
      <c r="I144" s="60">
        <f t="shared" si="8"/>
        <v>0.64612676056338</v>
      </c>
      <c r="K144" s="61">
        <f t="shared" si="11"/>
        <v>2.840000000000002</v>
      </c>
      <c r="L144" s="62">
        <f t="shared" si="9"/>
        <v>0.226144366197183</v>
      </c>
    </row>
    <row r="145" spans="1:12" ht="12.75">
      <c r="A145" s="53"/>
      <c r="B145" s="53"/>
      <c r="C145" s="53"/>
      <c r="D145" s="53"/>
      <c r="E145" s="53"/>
      <c r="F145" s="53"/>
      <c r="G145" s="53"/>
      <c r="H145" s="59">
        <f t="shared" si="10"/>
        <v>2.860000000000002</v>
      </c>
      <c r="I145" s="60">
        <f t="shared" si="8"/>
        <v>0.6433566433566431</v>
      </c>
      <c r="K145" s="61">
        <f t="shared" si="11"/>
        <v>2.860000000000002</v>
      </c>
      <c r="L145" s="62">
        <f t="shared" si="9"/>
        <v>0.22517482517482507</v>
      </c>
    </row>
    <row r="146" spans="1:12" ht="12.75">
      <c r="A146" s="53"/>
      <c r="B146" s="53"/>
      <c r="C146" s="53"/>
      <c r="D146" s="53"/>
      <c r="E146" s="53"/>
      <c r="F146" s="53"/>
      <c r="G146" s="53"/>
      <c r="H146" s="59">
        <f t="shared" si="10"/>
        <v>2.880000000000002</v>
      </c>
      <c r="I146" s="60">
        <f t="shared" si="8"/>
        <v>0.6406249999999997</v>
      </c>
      <c r="K146" s="61">
        <f t="shared" si="11"/>
        <v>2.880000000000002</v>
      </c>
      <c r="L146" s="62">
        <f t="shared" si="9"/>
        <v>0.22421874999999986</v>
      </c>
    </row>
    <row r="147" spans="1:12" ht="12.75">
      <c r="A147" s="53"/>
      <c r="B147" s="53"/>
      <c r="C147" s="53"/>
      <c r="D147" s="53"/>
      <c r="E147" s="53"/>
      <c r="F147" s="53"/>
      <c r="G147" s="53"/>
      <c r="H147" s="59">
        <f t="shared" si="10"/>
        <v>2.900000000000002</v>
      </c>
      <c r="I147" s="60">
        <f t="shared" si="8"/>
        <v>0.6379310344827583</v>
      </c>
      <c r="K147" s="61">
        <f t="shared" si="11"/>
        <v>2.900000000000002</v>
      </c>
      <c r="L147" s="62">
        <f t="shared" si="9"/>
        <v>0.2232758620689654</v>
      </c>
    </row>
    <row r="148" spans="1:12" ht="12.75">
      <c r="A148" s="53"/>
      <c r="B148" s="53"/>
      <c r="C148" s="53"/>
      <c r="D148" s="53"/>
      <c r="E148" s="53"/>
      <c r="F148" s="53"/>
      <c r="G148" s="53"/>
      <c r="H148" s="59">
        <f t="shared" si="10"/>
        <v>2.920000000000002</v>
      </c>
      <c r="I148" s="60">
        <f t="shared" si="8"/>
        <v>0.6352739726027394</v>
      </c>
      <c r="K148" s="61">
        <f t="shared" si="11"/>
        <v>2.920000000000002</v>
      </c>
      <c r="L148" s="62">
        <f t="shared" si="9"/>
        <v>0.22234589041095879</v>
      </c>
    </row>
    <row r="149" spans="1:12" ht="12.75">
      <c r="A149" s="53"/>
      <c r="B149" s="53"/>
      <c r="C149" s="53"/>
      <c r="D149" s="53"/>
      <c r="E149" s="53"/>
      <c r="F149" s="53"/>
      <c r="G149" s="53"/>
      <c r="H149" s="59">
        <f t="shared" si="10"/>
        <v>2.940000000000002</v>
      </c>
      <c r="I149" s="60">
        <f t="shared" si="8"/>
        <v>0.6326530612244895</v>
      </c>
      <c r="K149" s="61">
        <f t="shared" si="11"/>
        <v>2.940000000000002</v>
      </c>
      <c r="L149" s="62">
        <f t="shared" si="9"/>
        <v>0.2214285714285713</v>
      </c>
    </row>
    <row r="150" spans="1:12" ht="12.75">
      <c r="A150" s="53"/>
      <c r="B150" s="53"/>
      <c r="C150" s="53"/>
      <c r="D150" s="53"/>
      <c r="E150" s="53"/>
      <c r="F150" s="53"/>
      <c r="G150" s="53"/>
      <c r="H150" s="59">
        <f t="shared" si="10"/>
        <v>2.960000000000002</v>
      </c>
      <c r="I150" s="60">
        <f t="shared" si="8"/>
        <v>0.6300675675675673</v>
      </c>
      <c r="K150" s="61">
        <f t="shared" si="11"/>
        <v>2.960000000000002</v>
      </c>
      <c r="L150" s="62">
        <f t="shared" si="9"/>
        <v>0.22052364864864854</v>
      </c>
    </row>
    <row r="151" spans="1:12" ht="12.75">
      <c r="A151" s="53"/>
      <c r="B151" s="53"/>
      <c r="C151" s="53"/>
      <c r="D151" s="53"/>
      <c r="E151" s="53"/>
      <c r="F151" s="53"/>
      <c r="G151" s="53"/>
      <c r="H151" s="59">
        <f t="shared" si="10"/>
        <v>2.980000000000002</v>
      </c>
      <c r="I151" s="60">
        <f t="shared" si="8"/>
        <v>0.6275167785234896</v>
      </c>
      <c r="K151" s="61">
        <f t="shared" si="11"/>
        <v>2.980000000000002</v>
      </c>
      <c r="L151" s="62">
        <f t="shared" si="9"/>
        <v>0.21963087248322136</v>
      </c>
    </row>
    <row r="152" spans="1:12" ht="12.75">
      <c r="A152" s="53"/>
      <c r="B152" s="53"/>
      <c r="C152" s="53"/>
      <c r="D152" s="53"/>
      <c r="E152" s="53"/>
      <c r="F152" s="53"/>
      <c r="G152" s="53"/>
      <c r="H152" s="59">
        <f t="shared" si="10"/>
        <v>3.000000000000002</v>
      </c>
      <c r="I152" s="60">
        <f t="shared" si="8"/>
        <v>0.6249999999999997</v>
      </c>
      <c r="K152" s="61">
        <f t="shared" si="11"/>
        <v>3.000000000000002</v>
      </c>
      <c r="L152" s="62">
        <f t="shared" si="9"/>
        <v>0.21874999999999986</v>
      </c>
    </row>
    <row r="153" spans="1:12" ht="12.75">
      <c r="A153" s="53"/>
      <c r="B153" s="53"/>
      <c r="C153" s="53"/>
      <c r="D153" s="53"/>
      <c r="E153" s="53"/>
      <c r="F153" s="53"/>
      <c r="G153" s="53"/>
      <c r="H153" s="59">
        <f t="shared" si="10"/>
        <v>3.0200000000000022</v>
      </c>
      <c r="I153" s="60">
        <f t="shared" si="8"/>
        <v>0.6225165562913905</v>
      </c>
      <c r="K153" s="61">
        <f t="shared" si="11"/>
        <v>3.0200000000000022</v>
      </c>
      <c r="L153" s="62">
        <f t="shared" si="9"/>
        <v>0.21788079470198665</v>
      </c>
    </row>
    <row r="154" spans="1:12" ht="12.75">
      <c r="A154" s="53"/>
      <c r="B154" s="53"/>
      <c r="C154" s="53"/>
      <c r="D154" s="53"/>
      <c r="E154" s="53"/>
      <c r="F154" s="53"/>
      <c r="G154" s="53"/>
      <c r="H154" s="59">
        <f t="shared" si="10"/>
        <v>3.0400000000000023</v>
      </c>
      <c r="I154" s="60">
        <f t="shared" si="8"/>
        <v>0.620065789473684</v>
      </c>
      <c r="K154" s="61">
        <f t="shared" si="11"/>
        <v>3.0400000000000023</v>
      </c>
      <c r="L154" s="62">
        <f t="shared" si="9"/>
        <v>0.21702302631578937</v>
      </c>
    </row>
    <row r="155" spans="1:12" ht="12.75">
      <c r="A155" s="53"/>
      <c r="B155" s="53"/>
      <c r="C155" s="53"/>
      <c r="D155" s="53"/>
      <c r="E155" s="53"/>
      <c r="F155" s="53"/>
      <c r="G155" s="53"/>
      <c r="H155" s="59">
        <f t="shared" si="10"/>
        <v>3.0600000000000023</v>
      </c>
      <c r="I155" s="60">
        <f t="shared" si="8"/>
        <v>0.6176470588235292</v>
      </c>
      <c r="K155" s="61">
        <f t="shared" si="11"/>
        <v>3.0600000000000023</v>
      </c>
      <c r="L155" s="62">
        <f t="shared" si="9"/>
        <v>0.21617647058823522</v>
      </c>
    </row>
    <row r="156" spans="1:12" ht="12.75">
      <c r="A156" s="53"/>
      <c r="B156" s="53"/>
      <c r="C156" s="53"/>
      <c r="D156" s="53"/>
      <c r="E156" s="53"/>
      <c r="F156" s="53"/>
      <c r="G156" s="53"/>
      <c r="H156" s="59">
        <f t="shared" si="10"/>
        <v>3.0800000000000023</v>
      </c>
      <c r="I156" s="60">
        <f t="shared" si="8"/>
        <v>0.6152597402597401</v>
      </c>
      <c r="K156" s="61">
        <f t="shared" si="11"/>
        <v>3.0800000000000023</v>
      </c>
      <c r="L156" s="62">
        <f t="shared" si="9"/>
        <v>0.215340909090909</v>
      </c>
    </row>
    <row r="157" spans="1:12" ht="12.75">
      <c r="A157" s="53"/>
      <c r="B157" s="53"/>
      <c r="C157" s="53"/>
      <c r="D157" s="53"/>
      <c r="E157" s="53"/>
      <c r="F157" s="53"/>
      <c r="G157" s="53"/>
      <c r="H157" s="59">
        <f t="shared" si="10"/>
        <v>3.1000000000000023</v>
      </c>
      <c r="I157" s="60">
        <f t="shared" si="8"/>
        <v>0.6129032258064513</v>
      </c>
      <c r="K157" s="61">
        <f t="shared" si="11"/>
        <v>3.1000000000000023</v>
      </c>
      <c r="L157" s="62">
        <f t="shared" si="9"/>
        <v>0.21451612903225795</v>
      </c>
    </row>
    <row r="158" spans="1:12" ht="12.75">
      <c r="A158" s="53"/>
      <c r="B158" s="53"/>
      <c r="C158" s="53"/>
      <c r="D158" s="53"/>
      <c r="E158" s="53"/>
      <c r="F158" s="53"/>
      <c r="G158" s="53"/>
      <c r="H158" s="59">
        <f t="shared" si="10"/>
        <v>3.1200000000000023</v>
      </c>
      <c r="I158" s="60">
        <f t="shared" si="8"/>
        <v>0.6105769230769228</v>
      </c>
      <c r="K158" s="61">
        <f t="shared" si="11"/>
        <v>3.1200000000000023</v>
      </c>
      <c r="L158" s="62">
        <f t="shared" si="9"/>
        <v>0.21370192307692296</v>
      </c>
    </row>
    <row r="159" spans="1:12" ht="12.75">
      <c r="A159" s="53"/>
      <c r="B159" s="53"/>
      <c r="C159" s="53"/>
      <c r="D159" s="53"/>
      <c r="E159" s="53"/>
      <c r="F159" s="53"/>
      <c r="G159" s="53"/>
      <c r="H159" s="59">
        <f t="shared" si="10"/>
        <v>3.1400000000000023</v>
      </c>
      <c r="I159" s="60">
        <f t="shared" si="8"/>
        <v>0.6082802547770698</v>
      </c>
      <c r="K159" s="61">
        <f t="shared" si="11"/>
        <v>3.1400000000000023</v>
      </c>
      <c r="L159" s="62">
        <f t="shared" si="9"/>
        <v>0.21289808917197442</v>
      </c>
    </row>
    <row r="160" spans="1:12" ht="12.75">
      <c r="A160" s="53"/>
      <c r="B160" s="53"/>
      <c r="C160" s="53"/>
      <c r="D160" s="53"/>
      <c r="E160" s="53"/>
      <c r="F160" s="53"/>
      <c r="G160" s="53"/>
      <c r="H160" s="59">
        <f t="shared" si="10"/>
        <v>3.1600000000000024</v>
      </c>
      <c r="I160" s="60">
        <f t="shared" si="8"/>
        <v>0.6060126582278478</v>
      </c>
      <c r="K160" s="61">
        <f t="shared" si="11"/>
        <v>3.1600000000000024</v>
      </c>
      <c r="L160" s="62">
        <f t="shared" si="9"/>
        <v>0.21210443037974672</v>
      </c>
    </row>
    <row r="161" spans="1:12" ht="12.75">
      <c r="A161" s="53"/>
      <c r="B161" s="53"/>
      <c r="C161" s="53"/>
      <c r="D161" s="53"/>
      <c r="E161" s="53"/>
      <c r="F161" s="53"/>
      <c r="G161" s="53"/>
      <c r="H161" s="59">
        <f t="shared" si="10"/>
        <v>3.1800000000000024</v>
      </c>
      <c r="I161" s="60">
        <f t="shared" si="8"/>
        <v>0.6037735849056601</v>
      </c>
      <c r="K161" s="61">
        <f t="shared" si="11"/>
        <v>3.1800000000000024</v>
      </c>
      <c r="L161" s="62">
        <f t="shared" si="9"/>
        <v>0.21132075471698103</v>
      </c>
    </row>
    <row r="162" spans="1:12" ht="12.75">
      <c r="A162" s="53"/>
      <c r="B162" s="53"/>
      <c r="C162" s="53"/>
      <c r="D162" s="53"/>
      <c r="E162" s="53"/>
      <c r="F162" s="53"/>
      <c r="G162" s="53"/>
      <c r="H162" s="59">
        <f t="shared" si="10"/>
        <v>3.2000000000000024</v>
      </c>
      <c r="I162" s="60">
        <f t="shared" si="8"/>
        <v>0.6015624999999998</v>
      </c>
      <c r="K162" s="61">
        <f t="shared" si="11"/>
        <v>3.2000000000000024</v>
      </c>
      <c r="L162" s="62">
        <f t="shared" si="9"/>
        <v>0.2105468749999999</v>
      </c>
    </row>
    <row r="163" spans="1:12" ht="12.75">
      <c r="A163" s="53"/>
      <c r="B163" s="53"/>
      <c r="C163" s="53"/>
      <c r="D163" s="53"/>
      <c r="E163" s="53"/>
      <c r="F163" s="53"/>
      <c r="G163" s="53"/>
      <c r="H163" s="59">
        <f t="shared" si="10"/>
        <v>3.2200000000000024</v>
      </c>
      <c r="I163" s="60">
        <f t="shared" si="8"/>
        <v>0.5993788819875774</v>
      </c>
      <c r="K163" s="61">
        <f t="shared" si="11"/>
        <v>3.2200000000000024</v>
      </c>
      <c r="L163" s="62">
        <f t="shared" si="9"/>
        <v>0.20978260869565207</v>
      </c>
    </row>
    <row r="164" spans="1:12" ht="12.75">
      <c r="A164" s="53"/>
      <c r="B164" s="53"/>
      <c r="C164" s="53"/>
      <c r="D164" s="53"/>
      <c r="E164" s="53"/>
      <c r="F164" s="53"/>
      <c r="G164" s="53"/>
      <c r="H164" s="59">
        <f t="shared" si="10"/>
        <v>3.2400000000000024</v>
      </c>
      <c r="I164" s="60">
        <f t="shared" si="8"/>
        <v>0.597222222222222</v>
      </c>
      <c r="K164" s="61">
        <f t="shared" si="11"/>
        <v>3.2400000000000024</v>
      </c>
      <c r="L164" s="62">
        <f t="shared" si="9"/>
        <v>0.20902777777777767</v>
      </c>
    </row>
    <row r="165" spans="1:12" ht="12.75">
      <c r="A165" s="53"/>
      <c r="B165" s="53"/>
      <c r="C165" s="53"/>
      <c r="D165" s="53"/>
      <c r="E165" s="53"/>
      <c r="F165" s="53"/>
      <c r="G165" s="53"/>
      <c r="H165" s="59">
        <f t="shared" si="10"/>
        <v>3.2600000000000025</v>
      </c>
      <c r="I165" s="60">
        <f t="shared" si="8"/>
        <v>0.5950920245398771</v>
      </c>
      <c r="K165" s="61">
        <f t="shared" si="11"/>
        <v>3.2600000000000025</v>
      </c>
      <c r="L165" s="62">
        <f t="shared" si="9"/>
        <v>0.20828220858895696</v>
      </c>
    </row>
    <row r="166" spans="1:12" ht="12.75">
      <c r="A166" s="53"/>
      <c r="B166" s="53"/>
      <c r="C166" s="53"/>
      <c r="D166" s="53"/>
      <c r="E166" s="53"/>
      <c r="F166" s="53"/>
      <c r="G166" s="53"/>
      <c r="H166" s="59">
        <f t="shared" si="10"/>
        <v>3.2800000000000025</v>
      </c>
      <c r="I166" s="60">
        <f t="shared" si="8"/>
        <v>0.5929878048780486</v>
      </c>
      <c r="K166" s="61">
        <f t="shared" si="11"/>
        <v>3.2800000000000025</v>
      </c>
      <c r="L166" s="62">
        <f t="shared" si="9"/>
        <v>0.207545731707317</v>
      </c>
    </row>
    <row r="167" spans="1:12" ht="12.75">
      <c r="A167" s="53"/>
      <c r="B167" s="53"/>
      <c r="C167" s="53"/>
      <c r="D167" s="53"/>
      <c r="E167" s="53"/>
      <c r="F167" s="53"/>
      <c r="G167" s="53"/>
      <c r="H167" s="59">
        <f t="shared" si="10"/>
        <v>3.3000000000000025</v>
      </c>
      <c r="I167" s="60">
        <f t="shared" si="8"/>
        <v>0.5909090909090906</v>
      </c>
      <c r="K167" s="61">
        <f t="shared" si="11"/>
        <v>3.3000000000000025</v>
      </c>
      <c r="L167" s="62">
        <f t="shared" si="9"/>
        <v>0.2068181818181817</v>
      </c>
    </row>
    <row r="168" spans="1:12" ht="12.75">
      <c r="A168" s="53"/>
      <c r="B168" s="53"/>
      <c r="C168" s="53"/>
      <c r="D168" s="53"/>
      <c r="E168" s="53"/>
      <c r="F168" s="53"/>
      <c r="G168" s="53"/>
      <c r="H168" s="59">
        <f t="shared" si="10"/>
        <v>3.3200000000000025</v>
      </c>
      <c r="I168" s="60">
        <f t="shared" si="8"/>
        <v>0.5888554216867466</v>
      </c>
      <c r="K168" s="61">
        <f t="shared" si="11"/>
        <v>3.3200000000000025</v>
      </c>
      <c r="L168" s="62">
        <f t="shared" si="9"/>
        <v>0.2060993975903613</v>
      </c>
    </row>
    <row r="169" spans="1:12" ht="12.75">
      <c r="A169" s="53"/>
      <c r="B169" s="53"/>
      <c r="C169" s="53"/>
      <c r="D169" s="53"/>
      <c r="E169" s="53"/>
      <c r="F169" s="53"/>
      <c r="G169" s="53"/>
      <c r="H169" s="59">
        <f t="shared" si="10"/>
        <v>3.3400000000000025</v>
      </c>
      <c r="I169" s="60">
        <f t="shared" si="8"/>
        <v>0.5868263473053889</v>
      </c>
      <c r="K169" s="61">
        <f t="shared" si="11"/>
        <v>3.3400000000000025</v>
      </c>
      <c r="L169" s="62">
        <f t="shared" si="9"/>
        <v>0.20538922155688608</v>
      </c>
    </row>
    <row r="170" spans="1:12" ht="12.75">
      <c r="A170" s="53"/>
      <c r="B170" s="53"/>
      <c r="C170" s="53"/>
      <c r="D170" s="53"/>
      <c r="E170" s="53"/>
      <c r="F170" s="53"/>
      <c r="G170" s="53"/>
      <c r="H170" s="59">
        <f t="shared" si="10"/>
        <v>3.3600000000000025</v>
      </c>
      <c r="I170" s="60">
        <f t="shared" si="8"/>
        <v>0.5848214285714284</v>
      </c>
      <c r="K170" s="61">
        <f t="shared" si="11"/>
        <v>3.3600000000000025</v>
      </c>
      <c r="L170" s="62">
        <f t="shared" si="9"/>
        <v>0.2046874999999999</v>
      </c>
    </row>
    <row r="171" spans="1:12" ht="12.75">
      <c r="A171" s="53"/>
      <c r="B171" s="53"/>
      <c r="C171" s="53"/>
      <c r="D171" s="53"/>
      <c r="E171" s="53"/>
      <c r="F171" s="53"/>
      <c r="G171" s="53"/>
      <c r="H171" s="59">
        <f t="shared" si="10"/>
        <v>3.3800000000000026</v>
      </c>
      <c r="I171" s="60">
        <f t="shared" si="8"/>
        <v>0.5828402366863903</v>
      </c>
      <c r="K171" s="61">
        <f t="shared" si="11"/>
        <v>3.3800000000000026</v>
      </c>
      <c r="L171" s="62">
        <f t="shared" si="9"/>
        <v>0.2039940828402366</v>
      </c>
    </row>
    <row r="172" spans="1:12" ht="12.75">
      <c r="A172" s="53"/>
      <c r="B172" s="53"/>
      <c r="C172" s="53"/>
      <c r="D172" s="53"/>
      <c r="E172" s="53"/>
      <c r="F172" s="53"/>
      <c r="G172" s="53"/>
      <c r="H172" s="59">
        <f t="shared" si="10"/>
        <v>3.4000000000000026</v>
      </c>
      <c r="I172" s="60">
        <f t="shared" si="8"/>
        <v>0.5808823529411763</v>
      </c>
      <c r="K172" s="61">
        <f t="shared" si="11"/>
        <v>3.4000000000000026</v>
      </c>
      <c r="L172" s="62">
        <f t="shared" si="9"/>
        <v>0.20330882352941168</v>
      </c>
    </row>
    <row r="173" spans="1:12" ht="12.75">
      <c r="A173" s="53"/>
      <c r="B173" s="53"/>
      <c r="C173" s="53"/>
      <c r="D173" s="53"/>
      <c r="E173" s="53"/>
      <c r="F173" s="53"/>
      <c r="G173" s="53"/>
      <c r="H173" s="59">
        <f t="shared" si="10"/>
        <v>3.4200000000000026</v>
      </c>
      <c r="I173" s="60">
        <f t="shared" si="8"/>
        <v>0.5789473684210524</v>
      </c>
      <c r="K173" s="61">
        <f t="shared" si="11"/>
        <v>3.4200000000000026</v>
      </c>
      <c r="L173" s="62">
        <f t="shared" si="9"/>
        <v>0.20263157894736833</v>
      </c>
    </row>
    <row r="174" spans="1:12" ht="12.75">
      <c r="A174" s="53"/>
      <c r="B174" s="53"/>
      <c r="C174" s="53"/>
      <c r="D174" s="53"/>
      <c r="E174" s="53"/>
      <c r="F174" s="53"/>
      <c r="G174" s="53"/>
      <c r="H174" s="59">
        <f t="shared" si="10"/>
        <v>3.4400000000000026</v>
      </c>
      <c r="I174" s="60">
        <f t="shared" si="8"/>
        <v>0.57703488372093</v>
      </c>
      <c r="K174" s="61">
        <f t="shared" si="11"/>
        <v>3.4400000000000026</v>
      </c>
      <c r="L174" s="62">
        <f t="shared" si="9"/>
        <v>0.2019622093023255</v>
      </c>
    </row>
    <row r="175" spans="1:12" ht="12.75">
      <c r="A175" s="53"/>
      <c r="B175" s="53"/>
      <c r="C175" s="53"/>
      <c r="D175" s="53"/>
      <c r="E175" s="53"/>
      <c r="F175" s="53"/>
      <c r="G175" s="53"/>
      <c r="H175" s="59">
        <f t="shared" si="10"/>
        <v>3.4600000000000026</v>
      </c>
      <c r="I175" s="60">
        <f t="shared" si="8"/>
        <v>0.57514450867052</v>
      </c>
      <c r="K175" s="61">
        <f t="shared" si="11"/>
        <v>3.4600000000000026</v>
      </c>
      <c r="L175" s="62">
        <f t="shared" si="9"/>
        <v>0.201300578034682</v>
      </c>
    </row>
    <row r="176" spans="1:12" ht="12.75">
      <c r="A176" s="53"/>
      <c r="B176" s="53"/>
      <c r="C176" s="53"/>
      <c r="D176" s="53"/>
      <c r="E176" s="53"/>
      <c r="F176" s="53"/>
      <c r="G176" s="53"/>
      <c r="H176" s="59">
        <f t="shared" si="10"/>
        <v>3.4800000000000026</v>
      </c>
      <c r="I176" s="60">
        <f t="shared" si="8"/>
        <v>0.5732758620689652</v>
      </c>
      <c r="K176" s="61">
        <f t="shared" si="11"/>
        <v>3.4800000000000026</v>
      </c>
      <c r="L176" s="62">
        <f t="shared" si="9"/>
        <v>0.2006465517241378</v>
      </c>
    </row>
    <row r="177" spans="1:12" ht="12.75">
      <c r="A177" s="53"/>
      <c r="B177" s="53"/>
      <c r="C177" s="53"/>
      <c r="D177" s="53"/>
      <c r="E177" s="53"/>
      <c r="F177" s="53"/>
      <c r="G177" s="53"/>
      <c r="H177" s="59">
        <f t="shared" si="10"/>
        <v>3.5000000000000027</v>
      </c>
      <c r="I177" s="60">
        <f t="shared" si="8"/>
        <v>0.5714285714285712</v>
      </c>
      <c r="K177" s="61">
        <f t="shared" si="11"/>
        <v>3.5000000000000027</v>
      </c>
      <c r="L177" s="62">
        <f t="shared" si="9"/>
        <v>0.1999999999999999</v>
      </c>
    </row>
    <row r="178" spans="1:12" ht="12.75">
      <c r="A178" s="53"/>
      <c r="B178" s="53"/>
      <c r="C178" s="53"/>
      <c r="D178" s="53"/>
      <c r="E178" s="53"/>
      <c r="F178" s="53"/>
      <c r="G178" s="53"/>
      <c r="H178" s="59">
        <f t="shared" si="10"/>
        <v>3.5200000000000027</v>
      </c>
      <c r="I178" s="60">
        <f t="shared" si="8"/>
        <v>0.5696022727272726</v>
      </c>
      <c r="K178" s="61">
        <f t="shared" si="11"/>
        <v>3.5200000000000027</v>
      </c>
      <c r="L178" s="62">
        <f t="shared" si="9"/>
        <v>0.1993607954545454</v>
      </c>
    </row>
    <row r="179" spans="1:12" ht="12.75">
      <c r="A179" s="53"/>
      <c r="B179" s="53"/>
      <c r="C179" s="53"/>
      <c r="D179" s="53"/>
      <c r="E179" s="53"/>
      <c r="F179" s="53"/>
      <c r="G179" s="53"/>
      <c r="H179" s="59">
        <f t="shared" si="10"/>
        <v>3.5400000000000027</v>
      </c>
      <c r="I179" s="60">
        <f t="shared" si="8"/>
        <v>0.5677966101694913</v>
      </c>
      <c r="K179" s="61">
        <f t="shared" si="11"/>
        <v>3.5400000000000027</v>
      </c>
      <c r="L179" s="62">
        <f t="shared" si="9"/>
        <v>0.19872881355932195</v>
      </c>
    </row>
    <row r="180" spans="1:12" ht="12.75">
      <c r="A180" s="53"/>
      <c r="B180" s="53"/>
      <c r="C180" s="53"/>
      <c r="D180" s="53"/>
      <c r="E180" s="53"/>
      <c r="F180" s="53"/>
      <c r="G180" s="53"/>
      <c r="H180" s="59">
        <f t="shared" si="10"/>
        <v>3.5600000000000027</v>
      </c>
      <c r="I180" s="60">
        <f t="shared" si="8"/>
        <v>0.566011235955056</v>
      </c>
      <c r="K180" s="61">
        <f t="shared" si="11"/>
        <v>3.5600000000000027</v>
      </c>
      <c r="L180" s="62">
        <f t="shared" si="9"/>
        <v>0.1981039325842696</v>
      </c>
    </row>
    <row r="181" spans="1:12" ht="12.75">
      <c r="A181" s="53"/>
      <c r="B181" s="53"/>
      <c r="C181" s="53"/>
      <c r="D181" s="53"/>
      <c r="E181" s="53"/>
      <c r="F181" s="53"/>
      <c r="G181" s="53"/>
      <c r="H181" s="59">
        <f t="shared" si="10"/>
        <v>3.5800000000000027</v>
      </c>
      <c r="I181" s="60">
        <f t="shared" si="8"/>
        <v>0.5642458100558656</v>
      </c>
      <c r="K181" s="61">
        <f t="shared" si="11"/>
        <v>3.5800000000000027</v>
      </c>
      <c r="L181" s="62">
        <f t="shared" si="9"/>
        <v>0.19748603351955296</v>
      </c>
    </row>
    <row r="182" spans="1:12" ht="12.75">
      <c r="A182" s="53"/>
      <c r="B182" s="53"/>
      <c r="C182" s="53"/>
      <c r="D182" s="53"/>
      <c r="E182" s="53"/>
      <c r="F182" s="53"/>
      <c r="G182" s="53"/>
      <c r="H182" s="59">
        <f t="shared" si="10"/>
        <v>3.6000000000000028</v>
      </c>
      <c r="I182" s="60">
        <f t="shared" si="8"/>
        <v>0.5624999999999998</v>
      </c>
      <c r="K182" s="61">
        <f t="shared" si="11"/>
        <v>3.6000000000000028</v>
      </c>
      <c r="L182" s="62">
        <f t="shared" si="9"/>
        <v>0.1968749999999999</v>
      </c>
    </row>
    <row r="183" spans="1:12" ht="12.75">
      <c r="A183" s="53"/>
      <c r="B183" s="53"/>
      <c r="C183" s="53"/>
      <c r="D183" s="53"/>
      <c r="E183" s="53"/>
      <c r="F183" s="53"/>
      <c r="G183" s="53"/>
      <c r="H183" s="59">
        <f t="shared" si="10"/>
        <v>3.6200000000000028</v>
      </c>
      <c r="I183" s="60">
        <f t="shared" si="8"/>
        <v>0.5607734806629832</v>
      </c>
      <c r="K183" s="61">
        <f t="shared" si="11"/>
        <v>3.6200000000000028</v>
      </c>
      <c r="L183" s="62">
        <f t="shared" si="9"/>
        <v>0.1962707182320441</v>
      </c>
    </row>
    <row r="184" spans="1:12" ht="12.75">
      <c r="A184" s="53"/>
      <c r="B184" s="53"/>
      <c r="C184" s="53"/>
      <c r="D184" s="53"/>
      <c r="E184" s="53"/>
      <c r="F184" s="53"/>
      <c r="G184" s="53"/>
      <c r="H184" s="59">
        <f t="shared" si="10"/>
        <v>3.640000000000003</v>
      </c>
      <c r="I184" s="60">
        <f t="shared" si="8"/>
        <v>0.5590659340659339</v>
      </c>
      <c r="K184" s="61">
        <f t="shared" si="11"/>
        <v>3.640000000000003</v>
      </c>
      <c r="L184" s="62">
        <f t="shared" si="9"/>
        <v>0.19567307692307684</v>
      </c>
    </row>
    <row r="185" spans="1:12" ht="12.75">
      <c r="A185" s="53"/>
      <c r="B185" s="53"/>
      <c r="C185" s="53"/>
      <c r="D185" s="53"/>
      <c r="E185" s="53"/>
      <c r="F185" s="53"/>
      <c r="G185" s="53"/>
      <c r="H185" s="59">
        <f t="shared" si="10"/>
        <v>3.660000000000003</v>
      </c>
      <c r="I185" s="60">
        <f t="shared" si="8"/>
        <v>0.5573770491803277</v>
      </c>
      <c r="K185" s="61">
        <f t="shared" si="11"/>
        <v>3.660000000000003</v>
      </c>
      <c r="L185" s="62">
        <f t="shared" si="9"/>
        <v>0.1950819672131147</v>
      </c>
    </row>
    <row r="186" spans="1:12" ht="12.75">
      <c r="A186" s="53"/>
      <c r="B186" s="53"/>
      <c r="C186" s="53"/>
      <c r="D186" s="53"/>
      <c r="E186" s="53"/>
      <c r="F186" s="53"/>
      <c r="G186" s="53"/>
      <c r="H186" s="59">
        <f t="shared" si="10"/>
        <v>3.680000000000003</v>
      </c>
      <c r="I186" s="60">
        <f t="shared" si="8"/>
        <v>0.5557065217391303</v>
      </c>
      <c r="K186" s="61">
        <f t="shared" si="11"/>
        <v>3.680000000000003</v>
      </c>
      <c r="L186" s="62">
        <f t="shared" si="9"/>
        <v>0.1944972826086956</v>
      </c>
    </row>
    <row r="187" spans="1:12" ht="12.75">
      <c r="A187" s="53"/>
      <c r="B187" s="53"/>
      <c r="C187" s="53"/>
      <c r="D187" s="53"/>
      <c r="E187" s="53"/>
      <c r="F187" s="53"/>
      <c r="G187" s="53"/>
      <c r="H187" s="59">
        <f t="shared" si="10"/>
        <v>3.700000000000003</v>
      </c>
      <c r="I187" s="60">
        <f t="shared" si="8"/>
        <v>0.5540540540540538</v>
      </c>
      <c r="K187" s="61">
        <f t="shared" si="11"/>
        <v>3.700000000000003</v>
      </c>
      <c r="L187" s="62">
        <f t="shared" si="9"/>
        <v>0.19391891891891883</v>
      </c>
    </row>
    <row r="188" spans="1:12" ht="12.75">
      <c r="A188" s="53"/>
      <c r="B188" s="53"/>
      <c r="C188" s="53"/>
      <c r="D188" s="53"/>
      <c r="E188" s="53"/>
      <c r="F188" s="53"/>
      <c r="G188" s="53"/>
      <c r="H188" s="59">
        <f t="shared" si="10"/>
        <v>3.720000000000003</v>
      </c>
      <c r="I188" s="60">
        <f t="shared" si="8"/>
        <v>0.5524193548387095</v>
      </c>
      <c r="K188" s="61">
        <f t="shared" si="11"/>
        <v>3.720000000000003</v>
      </c>
      <c r="L188" s="62">
        <f t="shared" si="9"/>
        <v>0.19334677419354832</v>
      </c>
    </row>
    <row r="189" spans="1:12" ht="12.75">
      <c r="A189" s="53"/>
      <c r="B189" s="53"/>
      <c r="C189" s="53"/>
      <c r="D189" s="53"/>
      <c r="E189" s="53"/>
      <c r="F189" s="53"/>
      <c r="G189" s="53"/>
      <c r="H189" s="59">
        <f t="shared" si="10"/>
        <v>3.740000000000003</v>
      </c>
      <c r="I189" s="60">
        <f t="shared" si="8"/>
        <v>0.5508021390374329</v>
      </c>
      <c r="K189" s="61">
        <f t="shared" si="11"/>
        <v>3.740000000000003</v>
      </c>
      <c r="L189" s="62">
        <f t="shared" si="9"/>
        <v>0.19278074866310152</v>
      </c>
    </row>
    <row r="190" spans="1:12" ht="12.75">
      <c r="A190" s="53"/>
      <c r="B190" s="53"/>
      <c r="C190" s="53"/>
      <c r="D190" s="53"/>
      <c r="E190" s="53"/>
      <c r="F190" s="53"/>
      <c r="G190" s="53"/>
      <c r="H190" s="59">
        <f t="shared" si="10"/>
        <v>3.760000000000003</v>
      </c>
      <c r="I190" s="60">
        <f t="shared" si="8"/>
        <v>0.5492021276595742</v>
      </c>
      <c r="K190" s="61">
        <f t="shared" si="11"/>
        <v>3.760000000000003</v>
      </c>
      <c r="L190" s="62">
        <f t="shared" si="9"/>
        <v>0.19222074468085096</v>
      </c>
    </row>
    <row r="191" spans="1:12" ht="12.75">
      <c r="A191" s="53"/>
      <c r="B191" s="53"/>
      <c r="C191" s="53"/>
      <c r="D191" s="53"/>
      <c r="E191" s="53"/>
      <c r="F191" s="53"/>
      <c r="G191" s="53"/>
      <c r="H191" s="59">
        <f t="shared" si="10"/>
        <v>3.780000000000003</v>
      </c>
      <c r="I191" s="60">
        <f t="shared" si="8"/>
        <v>0.5476190476190474</v>
      </c>
      <c r="K191" s="61">
        <f t="shared" si="11"/>
        <v>3.780000000000003</v>
      </c>
      <c r="L191" s="62">
        <f t="shared" si="9"/>
        <v>0.1916666666666666</v>
      </c>
    </row>
    <row r="192" spans="1:12" ht="12.75">
      <c r="A192" s="53"/>
      <c r="B192" s="53"/>
      <c r="C192" s="53"/>
      <c r="D192" s="53"/>
      <c r="E192" s="53"/>
      <c r="F192" s="53"/>
      <c r="G192" s="53"/>
      <c r="H192" s="59">
        <f t="shared" si="10"/>
        <v>3.800000000000003</v>
      </c>
      <c r="I192" s="60">
        <f t="shared" si="8"/>
        <v>0.5460526315789472</v>
      </c>
      <c r="K192" s="61">
        <f t="shared" si="11"/>
        <v>3.800000000000003</v>
      </c>
      <c r="L192" s="62">
        <f t="shared" si="9"/>
        <v>0.19111842105263152</v>
      </c>
    </row>
    <row r="193" spans="1:12" ht="12.75">
      <c r="A193" s="53"/>
      <c r="B193" s="53"/>
      <c r="C193" s="53"/>
      <c r="D193" s="53"/>
      <c r="E193" s="53"/>
      <c r="F193" s="53"/>
      <c r="G193" s="53"/>
      <c r="H193" s="59">
        <f t="shared" si="10"/>
        <v>3.820000000000003</v>
      </c>
      <c r="I193" s="60">
        <f t="shared" si="8"/>
        <v>0.5445026178010468</v>
      </c>
      <c r="K193" s="61">
        <f t="shared" si="11"/>
        <v>3.820000000000003</v>
      </c>
      <c r="L193" s="62">
        <f t="shared" si="9"/>
        <v>0.19057591623036638</v>
      </c>
    </row>
    <row r="194" spans="1:12" ht="12.75">
      <c r="A194" s="53"/>
      <c r="B194" s="53"/>
      <c r="C194" s="53"/>
      <c r="D194" s="53"/>
      <c r="E194" s="53"/>
      <c r="F194" s="53"/>
      <c r="G194" s="53"/>
      <c r="H194" s="59">
        <f t="shared" si="10"/>
        <v>3.840000000000003</v>
      </c>
      <c r="I194" s="60">
        <f aca="true" t="shared" si="12" ref="I194:I253">IF(H194&lt;D$5,D$7+(D$8-D$7+1)*(H194/D$5),IF(H194&gt;D$6,(D$8+1)*(D$6/H194),1+D$8))*IF(E$5&gt;0.25,IF(H194&lt;D$6,1,IF(H194&gt;4,1.7,0.7/(4-D$6)*(H194-D$6)+1)),IF(H194&lt;D$6,1,IF(H194&gt;4,1.4,0.4/(4-D$6)*(H194-D$6)+1)))</f>
        <v>0.5429687499999998</v>
      </c>
      <c r="K194" s="61">
        <f t="shared" si="11"/>
        <v>3.840000000000003</v>
      </c>
      <c r="L194" s="62">
        <f t="shared" si="9"/>
        <v>0.1900390624999999</v>
      </c>
    </row>
    <row r="195" spans="1:12" ht="12.75">
      <c r="A195" s="53"/>
      <c r="B195" s="53"/>
      <c r="C195" s="53"/>
      <c r="D195" s="53"/>
      <c r="E195" s="53"/>
      <c r="F195" s="53"/>
      <c r="G195" s="53"/>
      <c r="H195" s="59">
        <f t="shared" si="10"/>
        <v>3.860000000000003</v>
      </c>
      <c r="I195" s="60">
        <f t="shared" si="12"/>
        <v>0.5414507772020724</v>
      </c>
      <c r="K195" s="61">
        <f t="shared" si="11"/>
        <v>3.860000000000003</v>
      </c>
      <c r="L195" s="62">
        <f aca="true" t="shared" si="13" ref="L195:L258">IF(H195="","",E$5*I195)</f>
        <v>0.1895077720207253</v>
      </c>
    </row>
    <row r="196" spans="1:12" ht="12.75">
      <c r="A196" s="53"/>
      <c r="B196" s="53"/>
      <c r="C196" s="53"/>
      <c r="D196" s="53"/>
      <c r="E196" s="53"/>
      <c r="F196" s="53"/>
      <c r="G196" s="53"/>
      <c r="H196" s="59">
        <f aca="true" t="shared" si="14" ref="H196:H259">IF(H195&lt;5,H195+0.02,"")</f>
        <v>3.880000000000003</v>
      </c>
      <c r="I196" s="60">
        <f t="shared" si="12"/>
        <v>0.5399484536082472</v>
      </c>
      <c r="K196" s="61">
        <f aca="true" t="shared" si="15" ref="K196:K259">IF(H195&lt;5,H195+0.02,"")</f>
        <v>3.880000000000003</v>
      </c>
      <c r="L196" s="62">
        <f t="shared" si="13"/>
        <v>0.1889819587628865</v>
      </c>
    </row>
    <row r="197" spans="1:12" ht="12.75">
      <c r="A197" s="53"/>
      <c r="B197" s="53"/>
      <c r="C197" s="53"/>
      <c r="D197" s="53"/>
      <c r="E197" s="53"/>
      <c r="F197" s="53"/>
      <c r="G197" s="53"/>
      <c r="H197" s="59">
        <f t="shared" si="14"/>
        <v>3.900000000000003</v>
      </c>
      <c r="I197" s="60">
        <f t="shared" si="12"/>
        <v>0.5384615384615382</v>
      </c>
      <c r="K197" s="61">
        <f t="shared" si="15"/>
        <v>3.900000000000003</v>
      </c>
      <c r="L197" s="62">
        <f t="shared" si="13"/>
        <v>0.18846153846153837</v>
      </c>
    </row>
    <row r="198" spans="1:12" ht="12.75">
      <c r="A198" s="53"/>
      <c r="B198" s="53"/>
      <c r="C198" s="53"/>
      <c r="D198" s="53"/>
      <c r="E198" s="53"/>
      <c r="F198" s="53"/>
      <c r="G198" s="53"/>
      <c r="H198" s="59">
        <f t="shared" si="14"/>
        <v>3.920000000000003</v>
      </c>
      <c r="I198" s="60">
        <f t="shared" si="12"/>
        <v>0.536989795918367</v>
      </c>
      <c r="K198" s="61">
        <f t="shared" si="15"/>
        <v>3.920000000000003</v>
      </c>
      <c r="L198" s="62">
        <f t="shared" si="13"/>
        <v>0.18794642857142846</v>
      </c>
    </row>
    <row r="199" spans="1:12" ht="12.75">
      <c r="A199" s="53"/>
      <c r="B199" s="53"/>
      <c r="C199" s="53"/>
      <c r="D199" s="53"/>
      <c r="E199" s="53"/>
      <c r="F199" s="53"/>
      <c r="G199" s="53"/>
      <c r="H199" s="59">
        <f t="shared" si="14"/>
        <v>3.940000000000003</v>
      </c>
      <c r="I199" s="60">
        <f t="shared" si="12"/>
        <v>0.5355329949238578</v>
      </c>
      <c r="K199" s="61">
        <f t="shared" si="15"/>
        <v>3.940000000000003</v>
      </c>
      <c r="L199" s="62">
        <f t="shared" si="13"/>
        <v>0.1874365482233502</v>
      </c>
    </row>
    <row r="200" spans="1:12" ht="12.75">
      <c r="A200" s="53"/>
      <c r="B200" s="53"/>
      <c r="C200" s="53"/>
      <c r="D200" s="53"/>
      <c r="E200" s="53"/>
      <c r="F200" s="53"/>
      <c r="G200" s="53"/>
      <c r="H200" s="59">
        <f t="shared" si="14"/>
        <v>3.960000000000003</v>
      </c>
      <c r="I200" s="60">
        <f t="shared" si="12"/>
        <v>0.5340909090909088</v>
      </c>
      <c r="K200" s="61">
        <f t="shared" si="15"/>
        <v>3.960000000000003</v>
      </c>
      <c r="L200" s="62">
        <f t="shared" si="13"/>
        <v>0.1869318181818181</v>
      </c>
    </row>
    <row r="201" spans="1:12" ht="12.75">
      <c r="A201" s="53"/>
      <c r="B201" s="53"/>
      <c r="C201" s="53"/>
      <c r="D201" s="53"/>
      <c r="E201" s="53"/>
      <c r="F201" s="53"/>
      <c r="G201" s="53"/>
      <c r="H201" s="59">
        <f t="shared" si="14"/>
        <v>3.980000000000003</v>
      </c>
      <c r="I201" s="60">
        <f t="shared" si="12"/>
        <v>0.5326633165829143</v>
      </c>
      <c r="K201" s="61">
        <f t="shared" si="15"/>
        <v>3.980000000000003</v>
      </c>
      <c r="L201" s="62">
        <f t="shared" si="13"/>
        <v>0.18643216080402</v>
      </c>
    </row>
    <row r="202" spans="1:12" ht="12.75">
      <c r="A202" s="53"/>
      <c r="B202" s="53"/>
      <c r="C202" s="53"/>
      <c r="D202" s="53"/>
      <c r="E202" s="53"/>
      <c r="F202" s="53"/>
      <c r="G202" s="53"/>
      <c r="H202" s="59">
        <f t="shared" si="14"/>
        <v>4.000000000000003</v>
      </c>
      <c r="I202" s="60">
        <f t="shared" si="12"/>
        <v>0.5312499999999998</v>
      </c>
      <c r="K202" s="61">
        <f t="shared" si="15"/>
        <v>4.000000000000003</v>
      </c>
      <c r="L202" s="62">
        <f t="shared" si="13"/>
        <v>0.18593749999999992</v>
      </c>
    </row>
    <row r="203" spans="1:12" ht="12.75">
      <c r="A203" s="53"/>
      <c r="B203" s="53"/>
      <c r="C203" s="53"/>
      <c r="D203" s="53"/>
      <c r="E203" s="53"/>
      <c r="F203" s="53"/>
      <c r="G203" s="53"/>
      <c r="H203" s="59">
        <f t="shared" si="14"/>
        <v>4.020000000000002</v>
      </c>
      <c r="I203" s="60">
        <f t="shared" si="12"/>
        <v>0.5286069651741291</v>
      </c>
      <c r="K203" s="61">
        <f t="shared" si="15"/>
        <v>4.020000000000002</v>
      </c>
      <c r="L203" s="62">
        <f t="shared" si="13"/>
        <v>0.18501243781094517</v>
      </c>
    </row>
    <row r="204" spans="1:12" ht="12.75">
      <c r="A204" s="53"/>
      <c r="B204" s="53"/>
      <c r="C204" s="53"/>
      <c r="D204" s="53"/>
      <c r="E204" s="53"/>
      <c r="F204" s="53"/>
      <c r="G204" s="53"/>
      <c r="H204" s="59">
        <f t="shared" si="14"/>
        <v>4.040000000000002</v>
      </c>
      <c r="I204" s="60">
        <f t="shared" si="12"/>
        <v>0.5259900990099007</v>
      </c>
      <c r="K204" s="61">
        <f t="shared" si="15"/>
        <v>4.040000000000002</v>
      </c>
      <c r="L204" s="62">
        <f t="shared" si="13"/>
        <v>0.18409653465346523</v>
      </c>
    </row>
    <row r="205" spans="1:12" ht="12.75">
      <c r="A205" s="53"/>
      <c r="B205" s="53"/>
      <c r="C205" s="53"/>
      <c r="D205" s="53"/>
      <c r="E205" s="53"/>
      <c r="F205" s="53"/>
      <c r="G205" s="53"/>
      <c r="H205" s="59">
        <f t="shared" si="14"/>
        <v>4.060000000000001</v>
      </c>
      <c r="I205" s="60">
        <f t="shared" si="12"/>
        <v>0.523399014778325</v>
      </c>
      <c r="K205" s="61">
        <f t="shared" si="15"/>
        <v>4.060000000000001</v>
      </c>
      <c r="L205" s="62">
        <f t="shared" si="13"/>
        <v>0.18318965517241373</v>
      </c>
    </row>
    <row r="206" spans="1:12" ht="12.75">
      <c r="A206" s="53"/>
      <c r="B206" s="53"/>
      <c r="C206" s="53"/>
      <c r="D206" s="53"/>
      <c r="E206" s="53"/>
      <c r="F206" s="53"/>
      <c r="G206" s="53"/>
      <c r="H206" s="59">
        <f t="shared" si="14"/>
        <v>4.080000000000001</v>
      </c>
      <c r="I206" s="60">
        <f t="shared" si="12"/>
        <v>0.5208333333333331</v>
      </c>
      <c r="K206" s="61">
        <f t="shared" si="15"/>
        <v>4.080000000000001</v>
      </c>
      <c r="L206" s="62">
        <f t="shared" si="13"/>
        <v>0.1822916666666666</v>
      </c>
    </row>
    <row r="207" spans="1:12" ht="12.75">
      <c r="A207" s="53"/>
      <c r="B207" s="53"/>
      <c r="C207" s="53"/>
      <c r="D207" s="53"/>
      <c r="E207" s="53"/>
      <c r="F207" s="53"/>
      <c r="G207" s="53"/>
      <c r="H207" s="59">
        <f t="shared" si="14"/>
        <v>4.1000000000000005</v>
      </c>
      <c r="I207" s="60">
        <f t="shared" si="12"/>
        <v>0.5182926829268292</v>
      </c>
      <c r="K207" s="61">
        <f t="shared" si="15"/>
        <v>4.1000000000000005</v>
      </c>
      <c r="L207" s="62">
        <f t="shared" si="13"/>
        <v>0.1814024390243902</v>
      </c>
    </row>
    <row r="208" spans="1:12" ht="12.75">
      <c r="A208" s="53"/>
      <c r="B208" s="53"/>
      <c r="C208" s="53"/>
      <c r="D208" s="53"/>
      <c r="E208" s="53"/>
      <c r="F208" s="53"/>
      <c r="G208" s="53"/>
      <c r="H208" s="59">
        <f t="shared" si="14"/>
        <v>4.12</v>
      </c>
      <c r="I208" s="60">
        <f t="shared" si="12"/>
        <v>0.5157766990291262</v>
      </c>
      <c r="K208" s="61">
        <f t="shared" si="15"/>
        <v>4.12</v>
      </c>
      <c r="L208" s="62">
        <f t="shared" si="13"/>
        <v>0.18052184466019414</v>
      </c>
    </row>
    <row r="209" spans="1:12" ht="12.75">
      <c r="A209" s="53"/>
      <c r="B209" s="53"/>
      <c r="C209" s="53"/>
      <c r="D209" s="53"/>
      <c r="E209" s="53"/>
      <c r="F209" s="53"/>
      <c r="G209" s="53"/>
      <c r="H209" s="59">
        <f t="shared" si="14"/>
        <v>4.14</v>
      </c>
      <c r="I209" s="60">
        <f t="shared" si="12"/>
        <v>0.5132850241545893</v>
      </c>
      <c r="K209" s="61">
        <f t="shared" si="15"/>
        <v>4.14</v>
      </c>
      <c r="L209" s="62">
        <f t="shared" si="13"/>
        <v>0.17964975845410625</v>
      </c>
    </row>
    <row r="210" spans="1:12" ht="12.75">
      <c r="A210" s="53"/>
      <c r="B210" s="53"/>
      <c r="C210" s="53"/>
      <c r="D210" s="53"/>
      <c r="E210" s="53"/>
      <c r="F210" s="53"/>
      <c r="G210" s="53"/>
      <c r="H210" s="59">
        <f t="shared" si="14"/>
        <v>4.159999999999999</v>
      </c>
      <c r="I210" s="60">
        <f t="shared" si="12"/>
        <v>0.5108173076923077</v>
      </c>
      <c r="K210" s="61">
        <f t="shared" si="15"/>
        <v>4.159999999999999</v>
      </c>
      <c r="L210" s="62">
        <f t="shared" si="13"/>
        <v>0.17878605769230768</v>
      </c>
    </row>
    <row r="211" spans="1:12" ht="12.75">
      <c r="A211" s="53"/>
      <c r="B211" s="53"/>
      <c r="C211" s="53"/>
      <c r="D211" s="53"/>
      <c r="E211" s="53"/>
      <c r="F211" s="53"/>
      <c r="G211" s="53"/>
      <c r="H211" s="59">
        <f t="shared" si="14"/>
        <v>4.179999999999999</v>
      </c>
      <c r="I211" s="60">
        <f t="shared" si="12"/>
        <v>0.5083732057416269</v>
      </c>
      <c r="K211" s="61">
        <f t="shared" si="15"/>
        <v>4.179999999999999</v>
      </c>
      <c r="L211" s="62">
        <f t="shared" si="13"/>
        <v>0.1779306220095694</v>
      </c>
    </row>
    <row r="212" spans="1:12" ht="12.75">
      <c r="A212" s="53"/>
      <c r="B212" s="53"/>
      <c r="C212" s="53"/>
      <c r="D212" s="53"/>
      <c r="E212" s="53"/>
      <c r="F212" s="53"/>
      <c r="G212" s="53"/>
      <c r="H212" s="59">
        <f t="shared" si="14"/>
        <v>4.199999999999998</v>
      </c>
      <c r="I212" s="60">
        <f t="shared" si="12"/>
        <v>0.5059523809523812</v>
      </c>
      <c r="K212" s="61">
        <f t="shared" si="15"/>
        <v>4.199999999999998</v>
      </c>
      <c r="L212" s="62">
        <f t="shared" si="13"/>
        <v>0.1770833333333334</v>
      </c>
    </row>
    <row r="213" spans="1:12" ht="12.75">
      <c r="A213" s="53"/>
      <c r="B213" s="53"/>
      <c r="C213" s="53"/>
      <c r="D213" s="53"/>
      <c r="E213" s="53"/>
      <c r="F213" s="53"/>
      <c r="G213" s="53"/>
      <c r="H213" s="59">
        <f t="shared" si="14"/>
        <v>4.219999999999998</v>
      </c>
      <c r="I213" s="60">
        <f t="shared" si="12"/>
        <v>0.5035545023696685</v>
      </c>
      <c r="K213" s="61">
        <f t="shared" si="15"/>
        <v>4.219999999999998</v>
      </c>
      <c r="L213" s="62">
        <f t="shared" si="13"/>
        <v>0.17624407582938395</v>
      </c>
    </row>
    <row r="214" spans="1:12" ht="12.75">
      <c r="A214" s="53"/>
      <c r="B214" s="53"/>
      <c r="C214" s="53"/>
      <c r="D214" s="53"/>
      <c r="E214" s="53"/>
      <c r="F214" s="53"/>
      <c r="G214" s="53"/>
      <c r="H214" s="59">
        <f t="shared" si="14"/>
        <v>4.2399999999999975</v>
      </c>
      <c r="I214" s="60">
        <f t="shared" si="12"/>
        <v>0.5011792452830192</v>
      </c>
      <c r="K214" s="61">
        <f t="shared" si="15"/>
        <v>4.2399999999999975</v>
      </c>
      <c r="L214" s="62">
        <f t="shared" si="13"/>
        <v>0.1754127358490567</v>
      </c>
    </row>
    <row r="215" spans="1:12" ht="12.75">
      <c r="A215" s="53"/>
      <c r="B215" s="53"/>
      <c r="C215" s="53"/>
      <c r="D215" s="53"/>
      <c r="E215" s="53"/>
      <c r="F215" s="53"/>
      <c r="G215" s="53"/>
      <c r="H215" s="59">
        <f t="shared" si="14"/>
        <v>4.259999999999997</v>
      </c>
      <c r="I215" s="60">
        <f t="shared" si="12"/>
        <v>0.4988262910798126</v>
      </c>
      <c r="K215" s="61">
        <f t="shared" si="15"/>
        <v>4.259999999999997</v>
      </c>
      <c r="L215" s="62">
        <f t="shared" si="13"/>
        <v>0.1745892018779344</v>
      </c>
    </row>
    <row r="216" spans="1:12" ht="12.75">
      <c r="A216" s="53"/>
      <c r="B216" s="53"/>
      <c r="C216" s="53"/>
      <c r="D216" s="53"/>
      <c r="E216" s="53"/>
      <c r="F216" s="53"/>
      <c r="G216" s="53"/>
      <c r="H216" s="59">
        <f t="shared" si="14"/>
        <v>4.279999999999997</v>
      </c>
      <c r="I216" s="60">
        <f t="shared" si="12"/>
        <v>0.4964953271028041</v>
      </c>
      <c r="K216" s="61">
        <f t="shared" si="15"/>
        <v>4.279999999999997</v>
      </c>
      <c r="L216" s="62">
        <f t="shared" si="13"/>
        <v>0.1737733644859814</v>
      </c>
    </row>
    <row r="217" spans="1:12" ht="12.75">
      <c r="A217" s="53"/>
      <c r="B217" s="53"/>
      <c r="C217" s="53"/>
      <c r="D217" s="53"/>
      <c r="E217" s="53"/>
      <c r="F217" s="53"/>
      <c r="G217" s="53"/>
      <c r="H217" s="59">
        <f t="shared" si="14"/>
        <v>4.299999999999996</v>
      </c>
      <c r="I217" s="60">
        <f t="shared" si="12"/>
        <v>0.4941860465116283</v>
      </c>
      <c r="K217" s="61">
        <f t="shared" si="15"/>
        <v>4.299999999999996</v>
      </c>
      <c r="L217" s="62">
        <f t="shared" si="13"/>
        <v>0.17296511627906988</v>
      </c>
    </row>
    <row r="218" spans="1:12" ht="12.75">
      <c r="A218" s="53"/>
      <c r="B218" s="53"/>
      <c r="C218" s="53"/>
      <c r="D218" s="53"/>
      <c r="E218" s="53"/>
      <c r="F218" s="53"/>
      <c r="G218" s="53"/>
      <c r="H218" s="59">
        <f t="shared" si="14"/>
        <v>4.319999999999996</v>
      </c>
      <c r="I218" s="60">
        <f t="shared" si="12"/>
        <v>0.49189814814814864</v>
      </c>
      <c r="K218" s="61">
        <f t="shared" si="15"/>
        <v>4.319999999999996</v>
      </c>
      <c r="L218" s="62">
        <f t="shared" si="13"/>
        <v>0.17216435185185203</v>
      </c>
    </row>
    <row r="219" spans="1:12" ht="12.75">
      <c r="A219" s="53"/>
      <c r="B219" s="53"/>
      <c r="C219" s="53"/>
      <c r="D219" s="53"/>
      <c r="E219" s="53"/>
      <c r="F219" s="53"/>
      <c r="G219" s="53"/>
      <c r="H219" s="59">
        <f t="shared" si="14"/>
        <v>4.339999999999995</v>
      </c>
      <c r="I219" s="60">
        <f t="shared" si="12"/>
        <v>0.48963133640553047</v>
      </c>
      <c r="K219" s="61">
        <f t="shared" si="15"/>
        <v>4.339999999999995</v>
      </c>
      <c r="L219" s="62">
        <f t="shared" si="13"/>
        <v>0.17137096774193566</v>
      </c>
    </row>
    <row r="220" spans="1:12" ht="12.75">
      <c r="A220" s="53"/>
      <c r="B220" s="53"/>
      <c r="C220" s="53"/>
      <c r="D220" s="53"/>
      <c r="E220" s="53"/>
      <c r="F220" s="53"/>
      <c r="G220" s="53"/>
      <c r="H220" s="59">
        <f t="shared" si="14"/>
        <v>4.359999999999995</v>
      </c>
      <c r="I220" s="60">
        <f t="shared" si="12"/>
        <v>0.487385321100918</v>
      </c>
      <c r="K220" s="61">
        <f t="shared" si="15"/>
        <v>4.359999999999995</v>
      </c>
      <c r="L220" s="62">
        <f t="shared" si="13"/>
        <v>0.17058486238532128</v>
      </c>
    </row>
    <row r="221" spans="1:12" ht="12.75">
      <c r="A221" s="53"/>
      <c r="B221" s="53"/>
      <c r="C221" s="53"/>
      <c r="D221" s="53"/>
      <c r="E221" s="53"/>
      <c r="F221" s="53"/>
      <c r="G221" s="53"/>
      <c r="H221" s="59">
        <f t="shared" si="14"/>
        <v>4.379999999999995</v>
      </c>
      <c r="I221" s="60">
        <f t="shared" si="12"/>
        <v>0.48515981735159874</v>
      </c>
      <c r="K221" s="61">
        <f t="shared" si="15"/>
        <v>4.379999999999995</v>
      </c>
      <c r="L221" s="62">
        <f t="shared" si="13"/>
        <v>0.16980593607305955</v>
      </c>
    </row>
    <row r="222" spans="1:12" ht="12.75">
      <c r="A222" s="53"/>
      <c r="B222" s="53"/>
      <c r="C222" s="53"/>
      <c r="D222" s="53"/>
      <c r="E222" s="53"/>
      <c r="F222" s="53"/>
      <c r="G222" s="53"/>
      <c r="H222" s="59">
        <f t="shared" si="14"/>
        <v>4.399999999999994</v>
      </c>
      <c r="I222" s="60">
        <f t="shared" si="12"/>
        <v>0.482954545454546</v>
      </c>
      <c r="K222" s="61">
        <f t="shared" si="15"/>
        <v>4.399999999999994</v>
      </c>
      <c r="L222" s="62">
        <f t="shared" si="13"/>
        <v>0.1690340909090911</v>
      </c>
    </row>
    <row r="223" spans="1:12" ht="12.75">
      <c r="A223" s="53"/>
      <c r="B223" s="53"/>
      <c r="C223" s="53"/>
      <c r="D223" s="53"/>
      <c r="E223" s="53"/>
      <c r="F223" s="53"/>
      <c r="G223" s="53"/>
      <c r="H223" s="59">
        <f t="shared" si="14"/>
        <v>4.419999999999994</v>
      </c>
      <c r="I223" s="60">
        <f t="shared" si="12"/>
        <v>0.4807692307692315</v>
      </c>
      <c r="K223" s="61">
        <f t="shared" si="15"/>
        <v>4.419999999999994</v>
      </c>
      <c r="L223" s="62">
        <f t="shared" si="13"/>
        <v>0.168269230769231</v>
      </c>
    </row>
    <row r="224" spans="1:12" ht="12.75">
      <c r="A224" s="53"/>
      <c r="B224" s="53"/>
      <c r="C224" s="53"/>
      <c r="D224" s="53"/>
      <c r="E224" s="53"/>
      <c r="F224" s="53"/>
      <c r="G224" s="53"/>
      <c r="H224" s="59">
        <f t="shared" si="14"/>
        <v>4.439999999999993</v>
      </c>
      <c r="I224" s="60">
        <f t="shared" si="12"/>
        <v>0.47860360360360427</v>
      </c>
      <c r="K224" s="61">
        <f t="shared" si="15"/>
        <v>4.439999999999993</v>
      </c>
      <c r="L224" s="62">
        <f t="shared" si="13"/>
        <v>0.16751126126126148</v>
      </c>
    </row>
    <row r="225" spans="1:12" ht="12.75">
      <c r="A225" s="53"/>
      <c r="B225" s="53"/>
      <c r="C225" s="53"/>
      <c r="D225" s="53"/>
      <c r="E225" s="53"/>
      <c r="F225" s="53"/>
      <c r="G225" s="53"/>
      <c r="H225" s="59">
        <f t="shared" si="14"/>
        <v>4.459999999999993</v>
      </c>
      <c r="I225" s="60">
        <f t="shared" si="12"/>
        <v>0.47645739910313983</v>
      </c>
      <c r="K225" s="61">
        <f t="shared" si="15"/>
        <v>4.459999999999993</v>
      </c>
      <c r="L225" s="62">
        <f t="shared" si="13"/>
        <v>0.16676008968609893</v>
      </c>
    </row>
    <row r="226" spans="1:12" ht="12.75">
      <c r="A226" s="53"/>
      <c r="B226" s="53"/>
      <c r="C226" s="53"/>
      <c r="D226" s="53"/>
      <c r="E226" s="53"/>
      <c r="F226" s="53"/>
      <c r="G226" s="53"/>
      <c r="H226" s="59">
        <f t="shared" si="14"/>
        <v>4.479999999999992</v>
      </c>
      <c r="I226" s="60">
        <f t="shared" si="12"/>
        <v>0.4743303571428579</v>
      </c>
      <c r="K226" s="61">
        <f t="shared" si="15"/>
        <v>4.479999999999992</v>
      </c>
      <c r="L226" s="62">
        <f t="shared" si="13"/>
        <v>0.16601562500000025</v>
      </c>
    </row>
    <row r="227" spans="1:12" ht="12.75">
      <c r="A227" s="53"/>
      <c r="B227" s="53"/>
      <c r="C227" s="53"/>
      <c r="D227" s="53"/>
      <c r="E227" s="53"/>
      <c r="F227" s="53"/>
      <c r="G227" s="53"/>
      <c r="H227" s="59">
        <f t="shared" si="14"/>
        <v>4.499999999999992</v>
      </c>
      <c r="I227" s="60">
        <f t="shared" si="12"/>
        <v>0.4722222222222231</v>
      </c>
      <c r="K227" s="61">
        <f t="shared" si="15"/>
        <v>4.499999999999992</v>
      </c>
      <c r="L227" s="62">
        <f t="shared" si="13"/>
        <v>0.16527777777777808</v>
      </c>
    </row>
    <row r="228" spans="1:12" ht="12.75">
      <c r="A228" s="53"/>
      <c r="B228" s="53"/>
      <c r="C228" s="53"/>
      <c r="D228" s="53"/>
      <c r="E228" s="53"/>
      <c r="F228" s="53"/>
      <c r="G228" s="53"/>
      <c r="H228" s="59">
        <f t="shared" si="14"/>
        <v>4.519999999999992</v>
      </c>
      <c r="I228" s="60">
        <f t="shared" si="12"/>
        <v>0.4701327433628327</v>
      </c>
      <c r="K228" s="61">
        <f t="shared" si="15"/>
        <v>4.519999999999992</v>
      </c>
      <c r="L228" s="62">
        <f t="shared" si="13"/>
        <v>0.16454646017699143</v>
      </c>
    </row>
    <row r="229" spans="1:12" ht="12.75">
      <c r="A229" s="53"/>
      <c r="B229" s="53"/>
      <c r="C229" s="53"/>
      <c r="D229" s="53"/>
      <c r="E229" s="53"/>
      <c r="F229" s="53"/>
      <c r="G229" s="53"/>
      <c r="H229" s="59">
        <f t="shared" si="14"/>
        <v>4.539999999999991</v>
      </c>
      <c r="I229" s="60">
        <f t="shared" si="12"/>
        <v>0.46806167400881143</v>
      </c>
      <c r="K229" s="61">
        <f t="shared" si="15"/>
        <v>4.539999999999991</v>
      </c>
      <c r="L229" s="62">
        <f t="shared" si="13"/>
        <v>0.163821585903084</v>
      </c>
    </row>
    <row r="230" spans="1:12" ht="12.75">
      <c r="A230" s="53"/>
      <c r="B230" s="53"/>
      <c r="C230" s="53"/>
      <c r="D230" s="53"/>
      <c r="E230" s="53"/>
      <c r="F230" s="53"/>
      <c r="G230" s="53"/>
      <c r="H230" s="59">
        <f t="shared" si="14"/>
        <v>4.559999999999991</v>
      </c>
      <c r="I230" s="60">
        <f t="shared" si="12"/>
        <v>0.46600877192982554</v>
      </c>
      <c r="K230" s="61">
        <f t="shared" si="15"/>
        <v>4.559999999999991</v>
      </c>
      <c r="L230" s="62">
        <f t="shared" si="13"/>
        <v>0.16310307017543893</v>
      </c>
    </row>
    <row r="231" spans="1:12" ht="12.75">
      <c r="A231" s="53"/>
      <c r="B231" s="53"/>
      <c r="C231" s="53"/>
      <c r="D231" s="53"/>
      <c r="E231" s="53"/>
      <c r="F231" s="53"/>
      <c r="G231" s="53"/>
      <c r="H231" s="59">
        <f t="shared" si="14"/>
        <v>4.57999999999999</v>
      </c>
      <c r="I231" s="60">
        <f t="shared" si="12"/>
        <v>0.46397379912663855</v>
      </c>
      <c r="K231" s="61">
        <f t="shared" si="15"/>
        <v>4.57999999999999</v>
      </c>
      <c r="L231" s="62">
        <f t="shared" si="13"/>
        <v>0.16239082969432347</v>
      </c>
    </row>
    <row r="232" spans="8:12" ht="12.75">
      <c r="H232" s="59">
        <f t="shared" si="14"/>
        <v>4.59999999999999</v>
      </c>
      <c r="I232" s="60">
        <f t="shared" si="12"/>
        <v>0.46195652173913143</v>
      </c>
      <c r="K232" s="61">
        <f t="shared" si="15"/>
        <v>4.59999999999999</v>
      </c>
      <c r="L232" s="62">
        <f t="shared" si="13"/>
        <v>0.16168478260869598</v>
      </c>
    </row>
    <row r="233" spans="8:12" ht="12.75">
      <c r="H233" s="59">
        <f t="shared" si="14"/>
        <v>4.6199999999999894</v>
      </c>
      <c r="I233" s="60">
        <f t="shared" si="12"/>
        <v>0.45995670995671095</v>
      </c>
      <c r="K233" s="61">
        <f t="shared" si="15"/>
        <v>4.6199999999999894</v>
      </c>
      <c r="L233" s="62">
        <f t="shared" si="13"/>
        <v>0.1609848484848488</v>
      </c>
    </row>
    <row r="234" spans="8:12" ht="12.75">
      <c r="H234" s="59">
        <f t="shared" si="14"/>
        <v>4.639999999999989</v>
      </c>
      <c r="I234" s="60">
        <f t="shared" si="12"/>
        <v>0.45797413793103553</v>
      </c>
      <c r="K234" s="61">
        <f t="shared" si="15"/>
        <v>4.639999999999989</v>
      </c>
      <c r="L234" s="62">
        <f t="shared" si="13"/>
        <v>0.16029094827586243</v>
      </c>
    </row>
    <row r="235" spans="8:12" ht="12.75">
      <c r="H235" s="59">
        <f t="shared" si="14"/>
        <v>4.659999999999989</v>
      </c>
      <c r="I235" s="60">
        <f t="shared" si="12"/>
        <v>0.45600858369098823</v>
      </c>
      <c r="K235" s="61">
        <f t="shared" si="15"/>
        <v>4.659999999999989</v>
      </c>
      <c r="L235" s="62">
        <f t="shared" si="13"/>
        <v>0.15960300429184587</v>
      </c>
    </row>
    <row r="236" spans="8:12" ht="12.75">
      <c r="H236" s="59">
        <f t="shared" si="14"/>
        <v>4.679999999999988</v>
      </c>
      <c r="I236" s="60">
        <f t="shared" si="12"/>
        <v>0.45405982905983017</v>
      </c>
      <c r="K236" s="61">
        <f t="shared" si="15"/>
        <v>4.679999999999988</v>
      </c>
      <c r="L236" s="62">
        <f t="shared" si="13"/>
        <v>0.15892094017094055</v>
      </c>
    </row>
    <row r="237" spans="8:12" ht="12.75">
      <c r="H237" s="59">
        <f t="shared" si="14"/>
        <v>4.699999999999988</v>
      </c>
      <c r="I237" s="60">
        <f t="shared" si="12"/>
        <v>0.45212765957446927</v>
      </c>
      <c r="K237" s="61">
        <f t="shared" si="15"/>
        <v>4.699999999999988</v>
      </c>
      <c r="L237" s="62">
        <f t="shared" si="13"/>
        <v>0.15824468085106425</v>
      </c>
    </row>
    <row r="238" spans="8:12" ht="12.75">
      <c r="H238" s="59">
        <f t="shared" si="14"/>
        <v>4.719999999999987</v>
      </c>
      <c r="I238" s="60">
        <f t="shared" si="12"/>
        <v>0.4502118644067809</v>
      </c>
      <c r="K238" s="61">
        <f t="shared" si="15"/>
        <v>4.719999999999987</v>
      </c>
      <c r="L238" s="62">
        <f t="shared" si="13"/>
        <v>0.1575741525423733</v>
      </c>
    </row>
    <row r="239" spans="8:12" ht="12.75">
      <c r="H239" s="59">
        <f t="shared" si="14"/>
        <v>4.739999999999987</v>
      </c>
      <c r="I239" s="60">
        <f t="shared" si="12"/>
        <v>0.448312236286921</v>
      </c>
      <c r="K239" s="61">
        <f t="shared" si="15"/>
        <v>4.739999999999987</v>
      </c>
      <c r="L239" s="62">
        <f t="shared" si="13"/>
        <v>0.15690928270042234</v>
      </c>
    </row>
    <row r="240" spans="8:12" ht="12.75">
      <c r="H240" s="59">
        <f t="shared" si="14"/>
        <v>4.7599999999999865</v>
      </c>
      <c r="I240" s="60">
        <f t="shared" si="12"/>
        <v>0.4464285714285727</v>
      </c>
      <c r="K240" s="61">
        <f t="shared" si="15"/>
        <v>4.7599999999999865</v>
      </c>
      <c r="L240" s="62">
        <f t="shared" si="13"/>
        <v>0.15625000000000042</v>
      </c>
    </row>
    <row r="241" spans="8:12" ht="12.75">
      <c r="H241" s="59">
        <f t="shared" si="14"/>
        <v>4.779999999999986</v>
      </c>
      <c r="I241" s="60">
        <f t="shared" si="12"/>
        <v>0.44456066945606826</v>
      </c>
      <c r="K241" s="61">
        <f t="shared" si="15"/>
        <v>4.779999999999986</v>
      </c>
      <c r="L241" s="62">
        <f t="shared" si="13"/>
        <v>0.15559623430962388</v>
      </c>
    </row>
    <row r="242" spans="8:12" ht="12.75">
      <c r="H242" s="59">
        <f t="shared" si="14"/>
        <v>4.799999999999986</v>
      </c>
      <c r="I242" s="60">
        <f t="shared" si="12"/>
        <v>0.44270833333333465</v>
      </c>
      <c r="K242" s="61">
        <f t="shared" si="15"/>
        <v>4.799999999999986</v>
      </c>
      <c r="L242" s="62">
        <f t="shared" si="13"/>
        <v>0.15494791666666713</v>
      </c>
    </row>
    <row r="243" spans="8:12" ht="12.75">
      <c r="H243" s="59">
        <f t="shared" si="14"/>
        <v>4.819999999999985</v>
      </c>
      <c r="I243" s="60">
        <f t="shared" si="12"/>
        <v>0.44087136929460713</v>
      </c>
      <c r="K243" s="61">
        <f t="shared" si="15"/>
        <v>4.819999999999985</v>
      </c>
      <c r="L243" s="62">
        <f t="shared" si="13"/>
        <v>0.15430497925311248</v>
      </c>
    </row>
    <row r="244" spans="8:12" ht="12.75">
      <c r="H244" s="59">
        <f t="shared" si="14"/>
        <v>4.839999999999985</v>
      </c>
      <c r="I244" s="60">
        <f t="shared" si="12"/>
        <v>0.43904958677686085</v>
      </c>
      <c r="K244" s="61">
        <f t="shared" si="15"/>
        <v>4.839999999999985</v>
      </c>
      <c r="L244" s="62">
        <f t="shared" si="13"/>
        <v>0.1536673553719013</v>
      </c>
    </row>
    <row r="245" spans="8:12" ht="12.75">
      <c r="H245" s="59">
        <f t="shared" si="14"/>
        <v>4.859999999999984</v>
      </c>
      <c r="I245" s="60">
        <f t="shared" si="12"/>
        <v>0.43724279835391083</v>
      </c>
      <c r="K245" s="61">
        <f t="shared" si="15"/>
        <v>4.859999999999984</v>
      </c>
      <c r="L245" s="62">
        <f t="shared" si="13"/>
        <v>0.1530349794238688</v>
      </c>
    </row>
    <row r="246" spans="8:12" ht="12.75">
      <c r="H246" s="59">
        <f t="shared" si="14"/>
        <v>4.879999999999984</v>
      </c>
      <c r="I246" s="60">
        <f t="shared" si="12"/>
        <v>0.4354508196721325</v>
      </c>
      <c r="K246" s="61">
        <f t="shared" si="15"/>
        <v>4.879999999999984</v>
      </c>
      <c r="L246" s="62">
        <f t="shared" si="13"/>
        <v>0.15240778688524637</v>
      </c>
    </row>
    <row r="247" spans="8:12" ht="12.75">
      <c r="H247" s="59">
        <f t="shared" si="14"/>
        <v>4.8999999999999835</v>
      </c>
      <c r="I247" s="60">
        <f t="shared" si="12"/>
        <v>0.4336734693877566</v>
      </c>
      <c r="K247" s="61">
        <f t="shared" si="15"/>
        <v>4.8999999999999835</v>
      </c>
      <c r="L247" s="62">
        <f t="shared" si="13"/>
        <v>0.1517857142857148</v>
      </c>
    </row>
    <row r="248" spans="8:12" ht="12.75">
      <c r="H248" s="59">
        <f t="shared" si="14"/>
        <v>4.919999999999983</v>
      </c>
      <c r="I248" s="60">
        <f t="shared" si="12"/>
        <v>0.4319105691056925</v>
      </c>
      <c r="K248" s="61">
        <f t="shared" si="15"/>
        <v>4.919999999999983</v>
      </c>
      <c r="L248" s="62">
        <f t="shared" si="13"/>
        <v>0.15116869918699236</v>
      </c>
    </row>
    <row r="249" spans="8:12" ht="12.75">
      <c r="H249" s="59">
        <f t="shared" si="14"/>
        <v>4.939999999999983</v>
      </c>
      <c r="I249" s="60">
        <f t="shared" si="12"/>
        <v>0.43016194331983953</v>
      </c>
      <c r="K249" s="61">
        <f t="shared" si="15"/>
        <v>4.939999999999983</v>
      </c>
      <c r="L249" s="62">
        <f t="shared" si="13"/>
        <v>0.15055668016194382</v>
      </c>
    </row>
    <row r="250" spans="8:12" ht="12.75">
      <c r="H250" s="59">
        <f t="shared" si="14"/>
        <v>4.959999999999982</v>
      </c>
      <c r="I250" s="60">
        <f t="shared" si="12"/>
        <v>0.4284274193548403</v>
      </c>
      <c r="K250" s="61">
        <f t="shared" si="15"/>
        <v>4.959999999999982</v>
      </c>
      <c r="L250" s="62">
        <f t="shared" si="13"/>
        <v>0.1499495967741941</v>
      </c>
    </row>
    <row r="251" spans="8:12" ht="12.75">
      <c r="H251" s="59">
        <f t="shared" si="14"/>
        <v>4.979999999999982</v>
      </c>
      <c r="I251" s="60">
        <f t="shared" si="12"/>
        <v>0.42670682730923853</v>
      </c>
      <c r="K251" s="61">
        <f t="shared" si="15"/>
        <v>4.979999999999982</v>
      </c>
      <c r="L251" s="62">
        <f t="shared" si="13"/>
        <v>0.14934738955823348</v>
      </c>
    </row>
    <row r="252" spans="8:12" ht="12.75">
      <c r="H252" s="59">
        <f t="shared" si="14"/>
        <v>4.999999999999981</v>
      </c>
      <c r="I252" s="60">
        <f t="shared" si="12"/>
        <v>0.4250000000000015</v>
      </c>
      <c r="K252" s="61">
        <f t="shared" si="15"/>
        <v>4.999999999999981</v>
      </c>
      <c r="L252" s="62">
        <f t="shared" si="13"/>
        <v>0.14875000000000052</v>
      </c>
    </row>
    <row r="253" spans="8:12" ht="12.75">
      <c r="H253" s="59">
        <f t="shared" si="14"/>
        <v>5.019999999999981</v>
      </c>
      <c r="I253" s="60">
        <f t="shared" si="12"/>
        <v>0.42330677290836816</v>
      </c>
      <c r="K253" s="61">
        <f t="shared" si="15"/>
        <v>5.019999999999981</v>
      </c>
      <c r="L253" s="62">
        <f t="shared" si="13"/>
        <v>0.14815737051792885</v>
      </c>
    </row>
    <row r="254" spans="8:12" ht="12.75">
      <c r="H254" s="59">
        <f t="shared" si="14"/>
      </c>
      <c r="I254" s="60"/>
      <c r="K254" s="61">
        <f t="shared" si="15"/>
      </c>
      <c r="L254" s="62">
        <f t="shared" si="13"/>
      </c>
    </row>
    <row r="255" spans="8:12" ht="12.75">
      <c r="H255" s="59">
        <f t="shared" si="14"/>
      </c>
      <c r="I255" s="60"/>
      <c r="K255" s="61">
        <f t="shared" si="15"/>
      </c>
      <c r="L255" s="62">
        <f t="shared" si="13"/>
      </c>
    </row>
    <row r="256" spans="8:12" ht="12.75">
      <c r="H256" s="59">
        <f t="shared" si="14"/>
      </c>
      <c r="I256" s="60"/>
      <c r="K256" s="61">
        <f t="shared" si="15"/>
      </c>
      <c r="L256" s="62">
        <f t="shared" si="13"/>
      </c>
    </row>
    <row r="257" spans="8:12" ht="12.75">
      <c r="H257" s="59">
        <f t="shared" si="14"/>
      </c>
      <c r="I257" s="60"/>
      <c r="K257" s="61">
        <f t="shared" si="15"/>
      </c>
      <c r="L257" s="62">
        <f t="shared" si="13"/>
      </c>
    </row>
    <row r="258" spans="8:12" ht="12.75">
      <c r="H258" s="59">
        <f t="shared" si="14"/>
      </c>
      <c r="I258" s="60"/>
      <c r="K258" s="61">
        <f t="shared" si="15"/>
      </c>
      <c r="L258" s="62">
        <f t="shared" si="13"/>
      </c>
    </row>
    <row r="259" spans="8:12" ht="12.75">
      <c r="H259" s="59">
        <f t="shared" si="14"/>
      </c>
      <c r="I259" s="60"/>
      <c r="K259" s="61">
        <f t="shared" si="15"/>
      </c>
      <c r="L259" s="62">
        <f aca="true" t="shared" si="16" ref="L259:L322">IF(H259="","",E$5*I259)</f>
      </c>
    </row>
    <row r="260" spans="8:12" ht="12.75">
      <c r="H260" s="59">
        <f aca="true" t="shared" si="17" ref="H260:H323">IF(H259&lt;5,H259+0.02,"")</f>
      </c>
      <c r="I260" s="60"/>
      <c r="K260" s="61">
        <f aca="true" t="shared" si="18" ref="K260:K323">IF(H259&lt;5,H259+0.02,"")</f>
      </c>
      <c r="L260" s="62">
        <f t="shared" si="16"/>
      </c>
    </row>
    <row r="261" spans="8:12" ht="12.75">
      <c r="H261" s="59">
        <f t="shared" si="17"/>
      </c>
      <c r="I261" s="60"/>
      <c r="K261" s="61">
        <f t="shared" si="18"/>
      </c>
      <c r="L261" s="62">
        <f t="shared" si="16"/>
      </c>
    </row>
    <row r="262" spans="8:12" ht="12.75">
      <c r="H262" s="59">
        <f t="shared" si="17"/>
      </c>
      <c r="I262" s="60"/>
      <c r="K262" s="61">
        <f t="shared" si="18"/>
      </c>
      <c r="L262" s="62">
        <f t="shared" si="16"/>
      </c>
    </row>
    <row r="263" spans="8:12" ht="12.75">
      <c r="H263" s="59">
        <f t="shared" si="17"/>
      </c>
      <c r="I263" s="60"/>
      <c r="K263" s="61">
        <f t="shared" si="18"/>
      </c>
      <c r="L263" s="62">
        <f t="shared" si="16"/>
      </c>
    </row>
    <row r="264" spans="8:12" ht="12.75">
      <c r="H264" s="59">
        <f t="shared" si="17"/>
      </c>
      <c r="I264" s="60"/>
      <c r="K264" s="61">
        <f t="shared" si="18"/>
      </c>
      <c r="L264" s="62">
        <f t="shared" si="16"/>
      </c>
    </row>
    <row r="265" spans="8:12" ht="12.75">
      <c r="H265" s="59">
        <f t="shared" si="17"/>
      </c>
      <c r="I265" s="60"/>
      <c r="K265" s="61">
        <f t="shared" si="18"/>
      </c>
      <c r="L265" s="62">
        <f t="shared" si="16"/>
      </c>
    </row>
    <row r="266" spans="8:12" ht="12.75">
      <c r="H266" s="59">
        <f t="shared" si="17"/>
      </c>
      <c r="I266" s="60"/>
      <c r="K266" s="61">
        <f t="shared" si="18"/>
      </c>
      <c r="L266" s="62">
        <f t="shared" si="16"/>
      </c>
    </row>
    <row r="267" spans="8:12" ht="12.75">
      <c r="H267" s="59">
        <f t="shared" si="17"/>
      </c>
      <c r="I267" s="60"/>
      <c r="K267" s="61">
        <f t="shared" si="18"/>
      </c>
      <c r="L267" s="62">
        <f t="shared" si="16"/>
      </c>
    </row>
    <row r="268" spans="8:12" ht="12.75">
      <c r="H268" s="59">
        <f t="shared" si="17"/>
      </c>
      <c r="I268" s="60"/>
      <c r="K268" s="61">
        <f t="shared" si="18"/>
      </c>
      <c r="L268" s="62">
        <f t="shared" si="16"/>
      </c>
    </row>
    <row r="269" spans="8:12" ht="12.75">
      <c r="H269" s="59">
        <f t="shared" si="17"/>
      </c>
      <c r="I269" s="60"/>
      <c r="K269" s="61">
        <f t="shared" si="18"/>
      </c>
      <c r="L269" s="62">
        <f t="shared" si="16"/>
      </c>
    </row>
    <row r="270" spans="8:12" ht="12.75">
      <c r="H270" s="59">
        <f t="shared" si="17"/>
      </c>
      <c r="I270" s="60"/>
      <c r="K270" s="61">
        <f t="shared" si="18"/>
      </c>
      <c r="L270" s="62">
        <f t="shared" si="16"/>
      </c>
    </row>
    <row r="271" spans="8:12" ht="12.75">
      <c r="H271" s="59">
        <f t="shared" si="17"/>
      </c>
      <c r="I271" s="60"/>
      <c r="K271" s="61">
        <f t="shared" si="18"/>
      </c>
      <c r="L271" s="62">
        <f t="shared" si="16"/>
      </c>
    </row>
    <row r="272" spans="8:12" ht="12.75">
      <c r="H272" s="59">
        <f t="shared" si="17"/>
      </c>
      <c r="I272" s="60"/>
      <c r="K272" s="61">
        <f t="shared" si="18"/>
      </c>
      <c r="L272" s="62">
        <f t="shared" si="16"/>
      </c>
    </row>
    <row r="273" spans="8:12" ht="12.75">
      <c r="H273" s="59">
        <f t="shared" si="17"/>
      </c>
      <c r="I273" s="60"/>
      <c r="K273" s="61">
        <f t="shared" si="18"/>
      </c>
      <c r="L273" s="62">
        <f t="shared" si="16"/>
      </c>
    </row>
    <row r="274" spans="8:12" ht="12.75">
      <c r="H274" s="59">
        <f t="shared" si="17"/>
      </c>
      <c r="I274" s="60"/>
      <c r="K274" s="61">
        <f t="shared" si="18"/>
      </c>
      <c r="L274" s="62">
        <f t="shared" si="16"/>
      </c>
    </row>
    <row r="275" spans="8:12" ht="12.75">
      <c r="H275" s="59">
        <f t="shared" si="17"/>
      </c>
      <c r="I275" s="60"/>
      <c r="K275" s="61">
        <f t="shared" si="18"/>
      </c>
      <c r="L275" s="62">
        <f t="shared" si="16"/>
      </c>
    </row>
    <row r="276" spans="8:12" ht="12.75">
      <c r="H276" s="59">
        <f t="shared" si="17"/>
      </c>
      <c r="I276" s="60"/>
      <c r="K276" s="61">
        <f t="shared" si="18"/>
      </c>
      <c r="L276" s="62">
        <f t="shared" si="16"/>
      </c>
    </row>
    <row r="277" spans="8:12" ht="12.75">
      <c r="H277" s="59">
        <f t="shared" si="17"/>
      </c>
      <c r="I277" s="60"/>
      <c r="K277" s="61">
        <f t="shared" si="18"/>
      </c>
      <c r="L277" s="62">
        <f t="shared" si="16"/>
      </c>
    </row>
    <row r="278" spans="8:12" ht="12.75">
      <c r="H278" s="59">
        <f t="shared" si="17"/>
      </c>
      <c r="I278" s="60"/>
      <c r="K278" s="61">
        <f t="shared" si="18"/>
      </c>
      <c r="L278" s="62">
        <f t="shared" si="16"/>
      </c>
    </row>
    <row r="279" spans="8:12" ht="12.75">
      <c r="H279" s="59">
        <f t="shared" si="17"/>
      </c>
      <c r="I279" s="60"/>
      <c r="K279" s="61">
        <f t="shared" si="18"/>
      </c>
      <c r="L279" s="62">
        <f t="shared" si="16"/>
      </c>
    </row>
    <row r="280" spans="8:12" ht="12.75">
      <c r="H280" s="59">
        <f t="shared" si="17"/>
      </c>
      <c r="I280" s="60"/>
      <c r="K280" s="61">
        <f t="shared" si="18"/>
      </c>
      <c r="L280" s="62">
        <f t="shared" si="16"/>
      </c>
    </row>
    <row r="281" spans="8:12" ht="12.75">
      <c r="H281" s="59">
        <f t="shared" si="17"/>
      </c>
      <c r="I281" s="60"/>
      <c r="K281" s="61">
        <f t="shared" si="18"/>
      </c>
      <c r="L281" s="62">
        <f t="shared" si="16"/>
      </c>
    </row>
    <row r="282" spans="8:12" ht="12.75">
      <c r="H282" s="59">
        <f t="shared" si="17"/>
      </c>
      <c r="I282" s="60"/>
      <c r="K282" s="61">
        <f t="shared" si="18"/>
      </c>
      <c r="L282" s="62">
        <f t="shared" si="16"/>
      </c>
    </row>
    <row r="283" spans="8:12" ht="12.75">
      <c r="H283" s="59">
        <f t="shared" si="17"/>
      </c>
      <c r="I283" s="60"/>
      <c r="K283" s="61">
        <f t="shared" si="18"/>
      </c>
      <c r="L283" s="62">
        <f t="shared" si="16"/>
      </c>
    </row>
    <row r="284" spans="8:12" ht="12.75">
      <c r="H284" s="59">
        <f t="shared" si="17"/>
      </c>
      <c r="I284" s="60"/>
      <c r="K284" s="61">
        <f t="shared" si="18"/>
      </c>
      <c r="L284" s="62">
        <f t="shared" si="16"/>
      </c>
    </row>
    <row r="285" spans="8:12" ht="12.75">
      <c r="H285" s="59">
        <f t="shared" si="17"/>
      </c>
      <c r="I285" s="60"/>
      <c r="K285" s="61">
        <f t="shared" si="18"/>
      </c>
      <c r="L285" s="62">
        <f t="shared" si="16"/>
      </c>
    </row>
    <row r="286" spans="8:12" ht="12.75">
      <c r="H286" s="59">
        <f t="shared" si="17"/>
      </c>
      <c r="I286" s="60"/>
      <c r="K286" s="61">
        <f t="shared" si="18"/>
      </c>
      <c r="L286" s="62">
        <f t="shared" si="16"/>
      </c>
    </row>
    <row r="287" spans="8:12" ht="12.75">
      <c r="H287" s="59">
        <f t="shared" si="17"/>
      </c>
      <c r="I287" s="60"/>
      <c r="K287" s="61">
        <f t="shared" si="18"/>
      </c>
      <c r="L287" s="62">
        <f t="shared" si="16"/>
      </c>
    </row>
    <row r="288" spans="8:12" ht="12.75">
      <c r="H288" s="59">
        <f t="shared" si="17"/>
      </c>
      <c r="I288" s="60"/>
      <c r="K288" s="61">
        <f t="shared" si="18"/>
      </c>
      <c r="L288" s="62">
        <f t="shared" si="16"/>
      </c>
    </row>
    <row r="289" spans="8:12" ht="12.75">
      <c r="H289" s="59">
        <f t="shared" si="17"/>
      </c>
      <c r="I289" s="60"/>
      <c r="K289" s="61">
        <f t="shared" si="18"/>
      </c>
      <c r="L289" s="62">
        <f t="shared" si="16"/>
      </c>
    </row>
    <row r="290" spans="8:12" ht="12.75">
      <c r="H290" s="59">
        <f t="shared" si="17"/>
      </c>
      <c r="I290" s="60"/>
      <c r="K290" s="61">
        <f t="shared" si="18"/>
      </c>
      <c r="L290" s="62">
        <f t="shared" si="16"/>
      </c>
    </row>
    <row r="291" spans="8:12" ht="12.75">
      <c r="H291" s="59">
        <f t="shared" si="17"/>
      </c>
      <c r="I291" s="60"/>
      <c r="K291" s="61">
        <f t="shared" si="18"/>
      </c>
      <c r="L291" s="62">
        <f t="shared" si="16"/>
      </c>
    </row>
    <row r="292" spans="8:12" ht="12.75">
      <c r="H292" s="59">
        <f t="shared" si="17"/>
      </c>
      <c r="I292" s="60"/>
      <c r="K292" s="61">
        <f t="shared" si="18"/>
      </c>
      <c r="L292" s="62">
        <f t="shared" si="16"/>
      </c>
    </row>
    <row r="293" spans="8:12" ht="12.75">
      <c r="H293" s="59">
        <f t="shared" si="17"/>
      </c>
      <c r="I293" s="60"/>
      <c r="K293" s="61">
        <f t="shared" si="18"/>
      </c>
      <c r="L293" s="62">
        <f t="shared" si="16"/>
      </c>
    </row>
    <row r="294" spans="8:12" ht="12.75">
      <c r="H294" s="59">
        <f t="shared" si="17"/>
      </c>
      <c r="I294" s="60"/>
      <c r="K294" s="61">
        <f t="shared" si="18"/>
      </c>
      <c r="L294" s="62">
        <f t="shared" si="16"/>
      </c>
    </row>
    <row r="295" spans="8:12" ht="12.75">
      <c r="H295" s="59">
        <f t="shared" si="17"/>
      </c>
      <c r="I295" s="60"/>
      <c r="K295" s="61">
        <f t="shared" si="18"/>
      </c>
      <c r="L295" s="62">
        <f t="shared" si="16"/>
      </c>
    </row>
    <row r="296" spans="8:12" ht="12.75">
      <c r="H296" s="59">
        <f t="shared" si="17"/>
      </c>
      <c r="I296" s="60"/>
      <c r="K296" s="61">
        <f t="shared" si="18"/>
      </c>
      <c r="L296" s="62">
        <f t="shared" si="16"/>
      </c>
    </row>
    <row r="297" spans="8:12" ht="12.75">
      <c r="H297" s="59">
        <f t="shared" si="17"/>
      </c>
      <c r="I297" s="60"/>
      <c r="K297" s="61">
        <f t="shared" si="18"/>
      </c>
      <c r="L297" s="62">
        <f t="shared" si="16"/>
      </c>
    </row>
    <row r="298" spans="8:12" ht="12.75">
      <c r="H298" s="59">
        <f t="shared" si="17"/>
      </c>
      <c r="I298" s="60"/>
      <c r="K298" s="61">
        <f t="shared" si="18"/>
      </c>
      <c r="L298" s="62">
        <f t="shared" si="16"/>
      </c>
    </row>
    <row r="299" spans="8:12" ht="12.75">
      <c r="H299" s="59">
        <f t="shared" si="17"/>
      </c>
      <c r="I299" s="60"/>
      <c r="K299" s="61">
        <f t="shared" si="18"/>
      </c>
      <c r="L299" s="62">
        <f t="shared" si="16"/>
      </c>
    </row>
    <row r="300" spans="8:12" ht="12.75">
      <c r="H300" s="59">
        <f t="shared" si="17"/>
      </c>
      <c r="I300" s="60"/>
      <c r="K300" s="61">
        <f t="shared" si="18"/>
      </c>
      <c r="L300" s="62">
        <f t="shared" si="16"/>
      </c>
    </row>
    <row r="301" spans="8:12" ht="12.75">
      <c r="H301" s="59">
        <f t="shared" si="17"/>
      </c>
      <c r="I301" s="60"/>
      <c r="K301" s="61">
        <f t="shared" si="18"/>
      </c>
      <c r="L301" s="62">
        <f t="shared" si="16"/>
      </c>
    </row>
    <row r="302" spans="8:12" ht="12.75">
      <c r="H302" s="59">
        <f t="shared" si="17"/>
      </c>
      <c r="I302" s="60"/>
      <c r="K302" s="61">
        <f t="shared" si="18"/>
      </c>
      <c r="L302" s="62">
        <f t="shared" si="16"/>
      </c>
    </row>
    <row r="303" spans="8:12" ht="12.75">
      <c r="H303" s="59">
        <f t="shared" si="17"/>
      </c>
      <c r="I303" s="60"/>
      <c r="K303" s="61">
        <f t="shared" si="18"/>
      </c>
      <c r="L303" s="62">
        <f t="shared" si="16"/>
      </c>
    </row>
    <row r="304" spans="8:12" ht="12.75">
      <c r="H304" s="59">
        <f t="shared" si="17"/>
      </c>
      <c r="I304" s="60"/>
      <c r="K304" s="61">
        <f t="shared" si="18"/>
      </c>
      <c r="L304" s="62">
        <f t="shared" si="16"/>
      </c>
    </row>
    <row r="305" spans="8:12" ht="12.75">
      <c r="H305" s="59">
        <f t="shared" si="17"/>
      </c>
      <c r="I305" s="60"/>
      <c r="K305" s="61">
        <f t="shared" si="18"/>
      </c>
      <c r="L305" s="62">
        <f t="shared" si="16"/>
      </c>
    </row>
    <row r="306" spans="8:12" ht="12.75">
      <c r="H306" s="59">
        <f t="shared" si="17"/>
      </c>
      <c r="I306" s="60"/>
      <c r="K306" s="61">
        <f t="shared" si="18"/>
      </c>
      <c r="L306" s="62">
        <f t="shared" si="16"/>
      </c>
    </row>
    <row r="307" spans="8:12" ht="12.75">
      <c r="H307" s="59">
        <f t="shared" si="17"/>
      </c>
      <c r="I307" s="60"/>
      <c r="K307" s="61">
        <f t="shared" si="18"/>
      </c>
      <c r="L307" s="62">
        <f t="shared" si="16"/>
      </c>
    </row>
    <row r="308" spans="8:12" ht="12.75">
      <c r="H308" s="59">
        <f t="shared" si="17"/>
      </c>
      <c r="I308" s="60"/>
      <c r="K308" s="61">
        <f t="shared" si="18"/>
      </c>
      <c r="L308" s="62">
        <f t="shared" si="16"/>
      </c>
    </row>
    <row r="309" spans="8:12" ht="12.75">
      <c r="H309" s="59">
        <f t="shared" si="17"/>
      </c>
      <c r="I309" s="60"/>
      <c r="K309" s="61">
        <f t="shared" si="18"/>
      </c>
      <c r="L309" s="62">
        <f t="shared" si="16"/>
      </c>
    </row>
    <row r="310" spans="8:12" ht="12.75">
      <c r="H310" s="59">
        <f t="shared" si="17"/>
      </c>
      <c r="I310" s="60"/>
      <c r="K310" s="61">
        <f t="shared" si="18"/>
      </c>
      <c r="L310" s="62">
        <f t="shared" si="16"/>
      </c>
    </row>
    <row r="311" spans="8:12" ht="12.75">
      <c r="H311" s="59">
        <f t="shared" si="17"/>
      </c>
      <c r="I311" s="60"/>
      <c r="K311" s="61">
        <f t="shared" si="18"/>
      </c>
      <c r="L311" s="62">
        <f t="shared" si="16"/>
      </c>
    </row>
    <row r="312" spans="8:12" ht="12.75">
      <c r="H312" s="59">
        <f t="shared" si="17"/>
      </c>
      <c r="I312" s="60"/>
      <c r="K312" s="61">
        <f t="shared" si="18"/>
      </c>
      <c r="L312" s="62">
        <f t="shared" si="16"/>
      </c>
    </row>
    <row r="313" spans="8:12" ht="12.75">
      <c r="H313" s="59">
        <f t="shared" si="17"/>
      </c>
      <c r="I313" s="60"/>
      <c r="K313" s="61">
        <f t="shared" si="18"/>
      </c>
      <c r="L313" s="62">
        <f t="shared" si="16"/>
      </c>
    </row>
    <row r="314" spans="8:12" ht="12.75">
      <c r="H314" s="59">
        <f t="shared" si="17"/>
      </c>
      <c r="I314" s="60"/>
      <c r="K314" s="61">
        <f t="shared" si="18"/>
      </c>
      <c r="L314" s="62">
        <f t="shared" si="16"/>
      </c>
    </row>
    <row r="315" spans="8:12" ht="12.75">
      <c r="H315" s="59">
        <f t="shared" si="17"/>
      </c>
      <c r="I315" s="60"/>
      <c r="K315" s="61">
        <f t="shared" si="18"/>
      </c>
      <c r="L315" s="62">
        <f t="shared" si="16"/>
      </c>
    </row>
    <row r="316" spans="8:12" ht="12.75">
      <c r="H316" s="59">
        <f t="shared" si="17"/>
      </c>
      <c r="I316" s="60"/>
      <c r="K316" s="61">
        <f t="shared" si="18"/>
      </c>
      <c r="L316" s="62">
        <f t="shared" si="16"/>
      </c>
    </row>
    <row r="317" spans="8:12" ht="12.75">
      <c r="H317" s="59">
        <f t="shared" si="17"/>
      </c>
      <c r="I317" s="60"/>
      <c r="K317" s="61">
        <f t="shared" si="18"/>
      </c>
      <c r="L317" s="62">
        <f t="shared" si="16"/>
      </c>
    </row>
    <row r="318" spans="8:12" ht="12.75">
      <c r="H318" s="59">
        <f t="shared" si="17"/>
      </c>
      <c r="I318" s="60"/>
      <c r="K318" s="61">
        <f t="shared" si="18"/>
      </c>
      <c r="L318" s="62">
        <f t="shared" si="16"/>
      </c>
    </row>
    <row r="319" spans="8:12" ht="12.75">
      <c r="H319" s="59">
        <f t="shared" si="17"/>
      </c>
      <c r="I319" s="60"/>
      <c r="K319" s="61">
        <f t="shared" si="18"/>
      </c>
      <c r="L319" s="62">
        <f t="shared" si="16"/>
      </c>
    </row>
    <row r="320" spans="8:12" ht="12.75">
      <c r="H320" s="59">
        <f t="shared" si="17"/>
      </c>
      <c r="I320" s="60"/>
      <c r="K320" s="61">
        <f t="shared" si="18"/>
      </c>
      <c r="L320" s="62">
        <f t="shared" si="16"/>
      </c>
    </row>
    <row r="321" spans="8:12" ht="12.75">
      <c r="H321" s="59">
        <f t="shared" si="17"/>
      </c>
      <c r="I321" s="60"/>
      <c r="K321" s="61">
        <f t="shared" si="18"/>
      </c>
      <c r="L321" s="62">
        <f t="shared" si="16"/>
      </c>
    </row>
    <row r="322" spans="8:12" ht="12.75">
      <c r="H322" s="59">
        <f t="shared" si="17"/>
      </c>
      <c r="I322" s="60"/>
      <c r="K322" s="61">
        <f t="shared" si="18"/>
      </c>
      <c r="L322" s="62">
        <f t="shared" si="16"/>
      </c>
    </row>
    <row r="323" spans="8:12" ht="12.75">
      <c r="H323" s="59">
        <f t="shared" si="17"/>
      </c>
      <c r="I323" s="60"/>
      <c r="K323" s="61">
        <f t="shared" si="18"/>
      </c>
      <c r="L323" s="62">
        <f aca="true" t="shared" si="19" ref="L323:L386">IF(H323="","",E$5*I323)</f>
      </c>
    </row>
    <row r="324" spans="8:12" ht="12.75">
      <c r="H324" s="59">
        <f aca="true" t="shared" si="20" ref="H324:H387">IF(H323&lt;5,H323+0.02,"")</f>
      </c>
      <c r="I324" s="60"/>
      <c r="K324" s="61">
        <f aca="true" t="shared" si="21" ref="K324:K387">IF(H323&lt;5,H323+0.02,"")</f>
      </c>
      <c r="L324" s="62">
        <f t="shared" si="19"/>
      </c>
    </row>
    <row r="325" spans="8:12" ht="12.75">
      <c r="H325" s="59">
        <f t="shared" si="20"/>
      </c>
      <c r="I325" s="60"/>
      <c r="K325" s="61">
        <f t="shared" si="21"/>
      </c>
      <c r="L325" s="62">
        <f t="shared" si="19"/>
      </c>
    </row>
    <row r="326" spans="8:12" ht="12.75">
      <c r="H326" s="59">
        <f t="shared" si="20"/>
      </c>
      <c r="I326" s="60"/>
      <c r="K326" s="61">
        <f t="shared" si="21"/>
      </c>
      <c r="L326" s="62">
        <f t="shared" si="19"/>
      </c>
    </row>
    <row r="327" spans="8:12" ht="12.75">
      <c r="H327" s="59">
        <f t="shared" si="20"/>
      </c>
      <c r="I327" s="60"/>
      <c r="K327" s="61">
        <f t="shared" si="21"/>
      </c>
      <c r="L327" s="62">
        <f t="shared" si="19"/>
      </c>
    </row>
    <row r="328" spans="8:12" ht="12.75">
      <c r="H328" s="59">
        <f t="shared" si="20"/>
      </c>
      <c r="I328" s="60"/>
      <c r="K328" s="61">
        <f t="shared" si="21"/>
      </c>
      <c r="L328" s="62">
        <f t="shared" si="19"/>
      </c>
    </row>
    <row r="329" spans="8:12" ht="12.75">
      <c r="H329" s="59">
        <f t="shared" si="20"/>
      </c>
      <c r="I329" s="60"/>
      <c r="K329" s="61">
        <f t="shared" si="21"/>
      </c>
      <c r="L329" s="62">
        <f t="shared" si="19"/>
      </c>
    </row>
    <row r="330" spans="8:12" ht="12.75">
      <c r="H330" s="59">
        <f t="shared" si="20"/>
      </c>
      <c r="I330" s="60"/>
      <c r="K330" s="61">
        <f t="shared" si="21"/>
      </c>
      <c r="L330" s="62">
        <f t="shared" si="19"/>
      </c>
    </row>
    <row r="331" spans="8:12" ht="12.75">
      <c r="H331" s="59">
        <f t="shared" si="20"/>
      </c>
      <c r="I331" s="60"/>
      <c r="K331" s="61">
        <f t="shared" si="21"/>
      </c>
      <c r="L331" s="62">
        <f t="shared" si="19"/>
      </c>
    </row>
    <row r="332" spans="8:12" ht="12.75">
      <c r="H332" s="59">
        <f t="shared" si="20"/>
      </c>
      <c r="I332" s="60"/>
      <c r="K332" s="61">
        <f t="shared" si="21"/>
      </c>
      <c r="L332" s="62">
        <f t="shared" si="19"/>
      </c>
    </row>
    <row r="333" spans="8:12" ht="12.75">
      <c r="H333" s="59">
        <f t="shared" si="20"/>
      </c>
      <c r="I333" s="60"/>
      <c r="K333" s="61">
        <f t="shared" si="21"/>
      </c>
      <c r="L333" s="62">
        <f t="shared" si="19"/>
      </c>
    </row>
    <row r="334" spans="8:12" ht="12.75">
      <c r="H334" s="59">
        <f t="shared" si="20"/>
      </c>
      <c r="I334" s="60"/>
      <c r="K334" s="61">
        <f t="shared" si="21"/>
      </c>
      <c r="L334" s="62">
        <f t="shared" si="19"/>
      </c>
    </row>
    <row r="335" spans="8:12" ht="12.75">
      <c r="H335" s="59">
        <f t="shared" si="20"/>
      </c>
      <c r="I335" s="60"/>
      <c r="K335" s="61">
        <f t="shared" si="21"/>
      </c>
      <c r="L335" s="62">
        <f t="shared" si="19"/>
      </c>
    </row>
    <row r="336" spans="8:12" ht="12.75">
      <c r="H336" s="59">
        <f t="shared" si="20"/>
      </c>
      <c r="I336" s="60"/>
      <c r="K336" s="61">
        <f t="shared" si="21"/>
      </c>
      <c r="L336" s="62">
        <f t="shared" si="19"/>
      </c>
    </row>
    <row r="337" spans="8:12" ht="12.75">
      <c r="H337" s="59">
        <f t="shared" si="20"/>
      </c>
      <c r="I337" s="60"/>
      <c r="K337" s="61">
        <f t="shared" si="21"/>
      </c>
      <c r="L337" s="62">
        <f t="shared" si="19"/>
      </c>
    </row>
    <row r="338" spans="8:12" ht="12.75">
      <c r="H338" s="59">
        <f t="shared" si="20"/>
      </c>
      <c r="I338" s="60"/>
      <c r="K338" s="61">
        <f t="shared" si="21"/>
      </c>
      <c r="L338" s="62">
        <f t="shared" si="19"/>
      </c>
    </row>
    <row r="339" spans="8:12" ht="12.75">
      <c r="H339" s="59">
        <f t="shared" si="20"/>
      </c>
      <c r="I339" s="60"/>
      <c r="K339" s="61">
        <f t="shared" si="21"/>
      </c>
      <c r="L339" s="62">
        <f t="shared" si="19"/>
      </c>
    </row>
    <row r="340" spans="8:12" ht="12.75">
      <c r="H340" s="59">
        <f t="shared" si="20"/>
      </c>
      <c r="I340" s="60"/>
      <c r="K340" s="61">
        <f t="shared" si="21"/>
      </c>
      <c r="L340" s="62">
        <f t="shared" si="19"/>
      </c>
    </row>
    <row r="341" spans="8:12" ht="12.75">
      <c r="H341" s="59">
        <f t="shared" si="20"/>
      </c>
      <c r="I341" s="60"/>
      <c r="K341" s="61">
        <f t="shared" si="21"/>
      </c>
      <c r="L341" s="62">
        <f t="shared" si="19"/>
      </c>
    </row>
    <row r="342" spans="8:12" ht="12.75">
      <c r="H342" s="59">
        <f t="shared" si="20"/>
      </c>
      <c r="I342" s="60"/>
      <c r="K342" s="61">
        <f t="shared" si="21"/>
      </c>
      <c r="L342" s="62">
        <f t="shared" si="19"/>
      </c>
    </row>
    <row r="343" spans="8:12" ht="12.75">
      <c r="H343" s="59">
        <f t="shared" si="20"/>
      </c>
      <c r="I343" s="60"/>
      <c r="K343" s="61">
        <f t="shared" si="21"/>
      </c>
      <c r="L343" s="62">
        <f t="shared" si="19"/>
      </c>
    </row>
    <row r="344" spans="8:12" ht="12.75">
      <c r="H344" s="59">
        <f t="shared" si="20"/>
      </c>
      <c r="I344" s="60"/>
      <c r="K344" s="61">
        <f t="shared" si="21"/>
      </c>
      <c r="L344" s="62">
        <f t="shared" si="19"/>
      </c>
    </row>
    <row r="345" spans="8:12" ht="12.75">
      <c r="H345" s="59">
        <f t="shared" si="20"/>
      </c>
      <c r="I345" s="60"/>
      <c r="K345" s="61">
        <f t="shared" si="21"/>
      </c>
      <c r="L345" s="62">
        <f t="shared" si="19"/>
      </c>
    </row>
    <row r="346" spans="8:12" ht="12.75">
      <c r="H346" s="59">
        <f t="shared" si="20"/>
      </c>
      <c r="I346" s="60"/>
      <c r="K346" s="61">
        <f t="shared" si="21"/>
      </c>
      <c r="L346" s="62">
        <f t="shared" si="19"/>
      </c>
    </row>
    <row r="347" spans="8:12" ht="12.75">
      <c r="H347" s="59">
        <f t="shared" si="20"/>
      </c>
      <c r="I347" s="60"/>
      <c r="K347" s="61">
        <f t="shared" si="21"/>
      </c>
      <c r="L347" s="62">
        <f t="shared" si="19"/>
      </c>
    </row>
    <row r="348" spans="8:12" ht="12.75">
      <c r="H348" s="59">
        <f t="shared" si="20"/>
      </c>
      <c r="I348" s="60"/>
      <c r="K348" s="61">
        <f t="shared" si="21"/>
      </c>
      <c r="L348" s="62">
        <f t="shared" si="19"/>
      </c>
    </row>
    <row r="349" spans="8:12" ht="12.75">
      <c r="H349" s="59">
        <f t="shared" si="20"/>
      </c>
      <c r="I349" s="60"/>
      <c r="K349" s="61">
        <f t="shared" si="21"/>
      </c>
      <c r="L349" s="62">
        <f t="shared" si="19"/>
      </c>
    </row>
    <row r="350" spans="8:12" ht="12.75">
      <c r="H350" s="59">
        <f t="shared" si="20"/>
      </c>
      <c r="I350" s="60"/>
      <c r="K350" s="61">
        <f t="shared" si="21"/>
      </c>
      <c r="L350" s="62">
        <f t="shared" si="19"/>
      </c>
    </row>
    <row r="351" spans="8:12" ht="12.75">
      <c r="H351" s="59">
        <f t="shared" si="20"/>
      </c>
      <c r="I351" s="60"/>
      <c r="K351" s="61">
        <f t="shared" si="21"/>
      </c>
      <c r="L351" s="62">
        <f t="shared" si="19"/>
      </c>
    </row>
    <row r="352" spans="8:12" ht="12.75">
      <c r="H352" s="59">
        <f t="shared" si="20"/>
      </c>
      <c r="I352" s="60"/>
      <c r="K352" s="61">
        <f t="shared" si="21"/>
      </c>
      <c r="L352" s="62">
        <f t="shared" si="19"/>
      </c>
    </row>
    <row r="353" spans="8:12" ht="12.75">
      <c r="H353" s="59">
        <f t="shared" si="20"/>
      </c>
      <c r="I353" s="60"/>
      <c r="K353" s="61">
        <f t="shared" si="21"/>
      </c>
      <c r="L353" s="62">
        <f t="shared" si="19"/>
      </c>
    </row>
    <row r="354" spans="8:12" ht="12.75">
      <c r="H354" s="59">
        <f t="shared" si="20"/>
      </c>
      <c r="I354" s="60"/>
      <c r="K354" s="61">
        <f t="shared" si="21"/>
      </c>
      <c r="L354" s="62">
        <f t="shared" si="19"/>
      </c>
    </row>
    <row r="355" spans="8:12" ht="12.75">
      <c r="H355" s="59">
        <f t="shared" si="20"/>
      </c>
      <c r="I355" s="60"/>
      <c r="K355" s="61">
        <f t="shared" si="21"/>
      </c>
      <c r="L355" s="62">
        <f t="shared" si="19"/>
      </c>
    </row>
    <row r="356" spans="8:12" ht="12.75">
      <c r="H356" s="59">
        <f t="shared" si="20"/>
      </c>
      <c r="I356" s="60"/>
      <c r="K356" s="61">
        <f t="shared" si="21"/>
      </c>
      <c r="L356" s="62">
        <f t="shared" si="19"/>
      </c>
    </row>
    <row r="357" spans="8:12" ht="12.75">
      <c r="H357" s="59">
        <f t="shared" si="20"/>
      </c>
      <c r="I357" s="60"/>
      <c r="K357" s="61">
        <f t="shared" si="21"/>
      </c>
      <c r="L357" s="62">
        <f t="shared" si="19"/>
      </c>
    </row>
    <row r="358" spans="8:12" ht="12.75">
      <c r="H358" s="59">
        <f t="shared" si="20"/>
      </c>
      <c r="I358" s="60"/>
      <c r="K358" s="61">
        <f t="shared" si="21"/>
      </c>
      <c r="L358" s="62">
        <f t="shared" si="19"/>
      </c>
    </row>
    <row r="359" spans="8:12" ht="12.75">
      <c r="H359" s="59">
        <f t="shared" si="20"/>
      </c>
      <c r="I359" s="60"/>
      <c r="K359" s="61">
        <f t="shared" si="21"/>
      </c>
      <c r="L359" s="62">
        <f t="shared" si="19"/>
      </c>
    </row>
    <row r="360" spans="8:12" ht="12.75">
      <c r="H360" s="59">
        <f t="shared" si="20"/>
      </c>
      <c r="I360" s="60"/>
      <c r="K360" s="61">
        <f t="shared" si="21"/>
      </c>
      <c r="L360" s="62">
        <f t="shared" si="19"/>
      </c>
    </row>
    <row r="361" spans="8:12" ht="12.75">
      <c r="H361" s="59">
        <f t="shared" si="20"/>
      </c>
      <c r="I361" s="60"/>
      <c r="K361" s="61">
        <f t="shared" si="21"/>
      </c>
      <c r="L361" s="62">
        <f t="shared" si="19"/>
      </c>
    </row>
    <row r="362" spans="8:12" ht="12.75">
      <c r="H362" s="59">
        <f t="shared" si="20"/>
      </c>
      <c r="I362" s="60"/>
      <c r="K362" s="61">
        <f t="shared" si="21"/>
      </c>
      <c r="L362" s="62">
        <f t="shared" si="19"/>
      </c>
    </row>
    <row r="363" spans="8:12" ht="12.75">
      <c r="H363" s="59">
        <f t="shared" si="20"/>
      </c>
      <c r="I363" s="60"/>
      <c r="K363" s="61">
        <f t="shared" si="21"/>
      </c>
      <c r="L363" s="62">
        <f t="shared" si="19"/>
      </c>
    </row>
    <row r="364" spans="8:12" ht="12.75">
      <c r="H364" s="59">
        <f t="shared" si="20"/>
      </c>
      <c r="I364" s="60"/>
      <c r="K364" s="61">
        <f t="shared" si="21"/>
      </c>
      <c r="L364" s="62">
        <f t="shared" si="19"/>
      </c>
    </row>
    <row r="365" spans="8:12" ht="12.75">
      <c r="H365" s="59">
        <f t="shared" si="20"/>
      </c>
      <c r="I365" s="60"/>
      <c r="K365" s="61">
        <f t="shared" si="21"/>
      </c>
      <c r="L365" s="62">
        <f t="shared" si="19"/>
      </c>
    </row>
    <row r="366" spans="8:12" ht="12.75">
      <c r="H366" s="59">
        <f t="shared" si="20"/>
      </c>
      <c r="I366" s="60"/>
      <c r="K366" s="61">
        <f t="shared" si="21"/>
      </c>
      <c r="L366" s="62">
        <f t="shared" si="19"/>
      </c>
    </row>
    <row r="367" spans="8:12" ht="12.75">
      <c r="H367" s="59">
        <f t="shared" si="20"/>
      </c>
      <c r="I367" s="60"/>
      <c r="K367" s="61">
        <f t="shared" si="21"/>
      </c>
      <c r="L367" s="62">
        <f t="shared" si="19"/>
      </c>
    </row>
    <row r="368" spans="8:12" ht="12.75">
      <c r="H368" s="59">
        <f t="shared" si="20"/>
      </c>
      <c r="I368" s="60"/>
      <c r="K368" s="61">
        <f t="shared" si="21"/>
      </c>
      <c r="L368" s="62">
        <f t="shared" si="19"/>
      </c>
    </row>
    <row r="369" spans="8:12" ht="12.75">
      <c r="H369" s="59">
        <f t="shared" si="20"/>
      </c>
      <c r="I369" s="60"/>
      <c r="K369" s="61">
        <f t="shared" si="21"/>
      </c>
      <c r="L369" s="62">
        <f t="shared" si="19"/>
      </c>
    </row>
    <row r="370" spans="8:12" ht="12.75">
      <c r="H370" s="59">
        <f t="shared" si="20"/>
      </c>
      <c r="I370" s="60"/>
      <c r="K370" s="61">
        <f t="shared" si="21"/>
      </c>
      <c r="L370" s="62">
        <f t="shared" si="19"/>
      </c>
    </row>
    <row r="371" spans="8:12" ht="12.75">
      <c r="H371" s="59">
        <f t="shared" si="20"/>
      </c>
      <c r="I371" s="60"/>
      <c r="K371" s="61">
        <f t="shared" si="21"/>
      </c>
      <c r="L371" s="62">
        <f t="shared" si="19"/>
      </c>
    </row>
    <row r="372" spans="8:12" ht="12.75">
      <c r="H372" s="59">
        <f t="shared" si="20"/>
      </c>
      <c r="I372" s="60"/>
      <c r="K372" s="61">
        <f t="shared" si="21"/>
      </c>
      <c r="L372" s="62">
        <f t="shared" si="19"/>
      </c>
    </row>
    <row r="373" spans="8:12" ht="12.75">
      <c r="H373" s="59">
        <f t="shared" si="20"/>
      </c>
      <c r="I373" s="60"/>
      <c r="K373" s="61">
        <f t="shared" si="21"/>
      </c>
      <c r="L373" s="62">
        <f t="shared" si="19"/>
      </c>
    </row>
    <row r="374" spans="8:12" ht="12.75">
      <c r="H374" s="59">
        <f t="shared" si="20"/>
      </c>
      <c r="I374" s="60"/>
      <c r="K374" s="61">
        <f t="shared" si="21"/>
      </c>
      <c r="L374" s="62">
        <f t="shared" si="19"/>
      </c>
    </row>
    <row r="375" spans="8:12" ht="12.75">
      <c r="H375" s="59">
        <f t="shared" si="20"/>
      </c>
      <c r="I375" s="60"/>
      <c r="K375" s="61">
        <f t="shared" si="21"/>
      </c>
      <c r="L375" s="62">
        <f t="shared" si="19"/>
      </c>
    </row>
    <row r="376" spans="8:12" ht="12.75">
      <c r="H376" s="59">
        <f t="shared" si="20"/>
      </c>
      <c r="I376" s="60"/>
      <c r="K376" s="61">
        <f t="shared" si="21"/>
      </c>
      <c r="L376" s="62">
        <f t="shared" si="19"/>
      </c>
    </row>
    <row r="377" spans="8:12" ht="12.75">
      <c r="H377" s="59">
        <f t="shared" si="20"/>
      </c>
      <c r="I377" s="60"/>
      <c r="K377" s="61">
        <f t="shared" si="21"/>
      </c>
      <c r="L377" s="62">
        <f t="shared" si="19"/>
      </c>
    </row>
    <row r="378" spans="8:12" ht="12.75">
      <c r="H378" s="59">
        <f t="shared" si="20"/>
      </c>
      <c r="I378" s="60"/>
      <c r="K378" s="61">
        <f t="shared" si="21"/>
      </c>
      <c r="L378" s="62">
        <f t="shared" si="19"/>
      </c>
    </row>
    <row r="379" spans="8:12" ht="12.75">
      <c r="H379" s="59">
        <f t="shared" si="20"/>
      </c>
      <c r="I379" s="60"/>
      <c r="K379" s="61">
        <f t="shared" si="21"/>
      </c>
      <c r="L379" s="62">
        <f t="shared" si="19"/>
      </c>
    </row>
    <row r="380" spans="8:12" ht="12.75">
      <c r="H380" s="59">
        <f t="shared" si="20"/>
      </c>
      <c r="I380" s="60"/>
      <c r="K380" s="61">
        <f t="shared" si="21"/>
      </c>
      <c r="L380" s="62">
        <f t="shared" si="19"/>
      </c>
    </row>
    <row r="381" spans="8:12" ht="12.75">
      <c r="H381" s="59">
        <f t="shared" si="20"/>
      </c>
      <c r="I381" s="60"/>
      <c r="K381" s="61">
        <f t="shared" si="21"/>
      </c>
      <c r="L381" s="62">
        <f t="shared" si="19"/>
      </c>
    </row>
    <row r="382" spans="8:12" ht="12.75">
      <c r="H382" s="59">
        <f t="shared" si="20"/>
      </c>
      <c r="I382" s="60"/>
      <c r="K382" s="61">
        <f t="shared" si="21"/>
      </c>
      <c r="L382" s="62">
        <f t="shared" si="19"/>
      </c>
    </row>
    <row r="383" spans="8:12" ht="12.75">
      <c r="H383" s="59">
        <f t="shared" si="20"/>
      </c>
      <c r="I383" s="60"/>
      <c r="K383" s="61">
        <f t="shared" si="21"/>
      </c>
      <c r="L383" s="62">
        <f t="shared" si="19"/>
      </c>
    </row>
    <row r="384" spans="8:12" ht="12.75">
      <c r="H384" s="59">
        <f t="shared" si="20"/>
      </c>
      <c r="I384" s="60"/>
      <c r="K384" s="61">
        <f t="shared" si="21"/>
      </c>
      <c r="L384" s="62">
        <f t="shared" si="19"/>
      </c>
    </row>
    <row r="385" spans="8:12" ht="12.75">
      <c r="H385" s="59">
        <f t="shared" si="20"/>
      </c>
      <c r="I385" s="60"/>
      <c r="K385" s="61">
        <f t="shared" si="21"/>
      </c>
      <c r="L385" s="62">
        <f t="shared" si="19"/>
      </c>
    </row>
    <row r="386" spans="8:12" ht="12.75">
      <c r="H386" s="59">
        <f t="shared" si="20"/>
      </c>
      <c r="I386" s="60"/>
      <c r="K386" s="61">
        <f t="shared" si="21"/>
      </c>
      <c r="L386" s="62">
        <f t="shared" si="19"/>
      </c>
    </row>
    <row r="387" spans="8:12" ht="12.75">
      <c r="H387" s="59">
        <f t="shared" si="20"/>
      </c>
      <c r="I387" s="60"/>
      <c r="K387" s="61">
        <f t="shared" si="21"/>
      </c>
      <c r="L387" s="62">
        <f aca="true" t="shared" si="22" ref="L387:L450">IF(H387="","",E$5*I387)</f>
      </c>
    </row>
    <row r="388" spans="8:12" ht="12.75">
      <c r="H388" s="59">
        <f aca="true" t="shared" si="23" ref="H388:H451">IF(H387&lt;5,H387+0.02,"")</f>
      </c>
      <c r="I388" s="60"/>
      <c r="K388" s="61">
        <f aca="true" t="shared" si="24" ref="K388:K451">IF(H387&lt;5,H387+0.02,"")</f>
      </c>
      <c r="L388" s="62">
        <f t="shared" si="22"/>
      </c>
    </row>
    <row r="389" spans="8:12" ht="12.75">
      <c r="H389" s="59">
        <f t="shared" si="23"/>
      </c>
      <c r="I389" s="60"/>
      <c r="K389" s="61">
        <f t="shared" si="24"/>
      </c>
      <c r="L389" s="62">
        <f t="shared" si="22"/>
      </c>
    </row>
    <row r="390" spans="8:12" ht="12.75">
      <c r="H390" s="59">
        <f t="shared" si="23"/>
      </c>
      <c r="I390" s="60"/>
      <c r="K390" s="61">
        <f t="shared" si="24"/>
      </c>
      <c r="L390" s="62">
        <f t="shared" si="22"/>
      </c>
    </row>
    <row r="391" spans="8:12" ht="12.75">
      <c r="H391" s="59">
        <f t="shared" si="23"/>
      </c>
      <c r="I391" s="60"/>
      <c r="K391" s="61">
        <f t="shared" si="24"/>
      </c>
      <c r="L391" s="62">
        <f t="shared" si="22"/>
      </c>
    </row>
    <row r="392" spans="8:12" ht="12.75">
      <c r="H392" s="59">
        <f t="shared" si="23"/>
      </c>
      <c r="I392" s="60"/>
      <c r="K392" s="61">
        <f t="shared" si="24"/>
      </c>
      <c r="L392" s="62">
        <f t="shared" si="22"/>
      </c>
    </row>
    <row r="393" spans="8:12" ht="12.75">
      <c r="H393" s="59">
        <f t="shared" si="23"/>
      </c>
      <c r="I393" s="60"/>
      <c r="K393" s="61">
        <f t="shared" si="24"/>
      </c>
      <c r="L393" s="62">
        <f t="shared" si="22"/>
      </c>
    </row>
    <row r="394" spans="8:12" ht="12.75">
      <c r="H394" s="59">
        <f t="shared" si="23"/>
      </c>
      <c r="I394" s="60"/>
      <c r="K394" s="61">
        <f t="shared" si="24"/>
      </c>
      <c r="L394" s="62">
        <f t="shared" si="22"/>
      </c>
    </row>
    <row r="395" spans="8:12" ht="12.75">
      <c r="H395" s="59">
        <f t="shared" si="23"/>
      </c>
      <c r="I395" s="60"/>
      <c r="K395" s="61">
        <f t="shared" si="24"/>
      </c>
      <c r="L395" s="62">
        <f t="shared" si="22"/>
      </c>
    </row>
    <row r="396" spans="8:12" ht="12.75">
      <c r="H396" s="59">
        <f t="shared" si="23"/>
      </c>
      <c r="I396" s="60"/>
      <c r="K396" s="61">
        <f t="shared" si="24"/>
      </c>
      <c r="L396" s="62">
        <f t="shared" si="22"/>
      </c>
    </row>
    <row r="397" spans="8:12" ht="12.75">
      <c r="H397" s="59">
        <f t="shared" si="23"/>
      </c>
      <c r="I397" s="60"/>
      <c r="K397" s="61">
        <f t="shared" si="24"/>
      </c>
      <c r="L397" s="62">
        <f t="shared" si="22"/>
      </c>
    </row>
    <row r="398" spans="8:12" ht="12.75">
      <c r="H398" s="59">
        <f t="shared" si="23"/>
      </c>
      <c r="I398" s="60"/>
      <c r="K398" s="61">
        <f t="shared" si="24"/>
      </c>
      <c r="L398" s="62">
        <f t="shared" si="22"/>
      </c>
    </row>
    <row r="399" spans="8:12" ht="12.75">
      <c r="H399" s="59">
        <f t="shared" si="23"/>
      </c>
      <c r="I399" s="60"/>
      <c r="K399" s="61">
        <f t="shared" si="24"/>
      </c>
      <c r="L399" s="62">
        <f t="shared" si="22"/>
      </c>
    </row>
    <row r="400" spans="8:12" ht="12.75">
      <c r="H400" s="59">
        <f t="shared" si="23"/>
      </c>
      <c r="I400" s="60"/>
      <c r="K400" s="61">
        <f t="shared" si="24"/>
      </c>
      <c r="L400" s="62">
        <f t="shared" si="22"/>
      </c>
    </row>
    <row r="401" spans="8:12" ht="12.75">
      <c r="H401" s="59">
        <f t="shared" si="23"/>
      </c>
      <c r="I401" s="60"/>
      <c r="K401" s="61">
        <f t="shared" si="24"/>
      </c>
      <c r="L401" s="62">
        <f t="shared" si="22"/>
      </c>
    </row>
    <row r="402" spans="8:12" ht="12.75">
      <c r="H402" s="59">
        <f t="shared" si="23"/>
      </c>
      <c r="I402" s="60"/>
      <c r="K402" s="61">
        <f t="shared" si="24"/>
      </c>
      <c r="L402" s="62">
        <f t="shared" si="22"/>
      </c>
    </row>
    <row r="403" spans="8:12" ht="12.75">
      <c r="H403" s="59">
        <f t="shared" si="23"/>
      </c>
      <c r="I403" s="60"/>
      <c r="K403" s="61">
        <f t="shared" si="24"/>
      </c>
      <c r="L403" s="62">
        <f t="shared" si="22"/>
      </c>
    </row>
    <row r="404" spans="8:12" ht="12.75">
      <c r="H404" s="59">
        <f t="shared" si="23"/>
      </c>
      <c r="I404" s="60"/>
      <c r="K404" s="61">
        <f t="shared" si="24"/>
      </c>
      <c r="L404" s="62">
        <f t="shared" si="22"/>
      </c>
    </row>
    <row r="405" spans="8:12" ht="12.75">
      <c r="H405" s="59">
        <f t="shared" si="23"/>
      </c>
      <c r="I405" s="60"/>
      <c r="K405" s="61">
        <f t="shared" si="24"/>
      </c>
      <c r="L405" s="62">
        <f t="shared" si="22"/>
      </c>
    </row>
    <row r="406" spans="8:12" ht="12.75">
      <c r="H406" s="59">
        <f t="shared" si="23"/>
      </c>
      <c r="I406" s="60"/>
      <c r="K406" s="61">
        <f t="shared" si="24"/>
      </c>
      <c r="L406" s="62">
        <f t="shared" si="22"/>
      </c>
    </row>
    <row r="407" spans="8:12" ht="12.75">
      <c r="H407" s="59">
        <f t="shared" si="23"/>
      </c>
      <c r="I407" s="60"/>
      <c r="K407" s="61">
        <f t="shared" si="24"/>
      </c>
      <c r="L407" s="62">
        <f t="shared" si="22"/>
      </c>
    </row>
    <row r="408" spans="8:12" ht="12.75">
      <c r="H408" s="59">
        <f t="shared" si="23"/>
      </c>
      <c r="I408" s="60"/>
      <c r="K408" s="61">
        <f t="shared" si="24"/>
      </c>
      <c r="L408" s="62">
        <f t="shared" si="22"/>
      </c>
    </row>
    <row r="409" spans="8:12" ht="12.75">
      <c r="H409" s="59">
        <f t="shared" si="23"/>
      </c>
      <c r="I409" s="60"/>
      <c r="K409" s="61">
        <f t="shared" si="24"/>
      </c>
      <c r="L409" s="62">
        <f t="shared" si="22"/>
      </c>
    </row>
    <row r="410" spans="8:12" ht="12.75">
      <c r="H410" s="59">
        <f t="shared" si="23"/>
      </c>
      <c r="I410" s="60"/>
      <c r="K410" s="61">
        <f t="shared" si="24"/>
      </c>
      <c r="L410" s="62">
        <f t="shared" si="22"/>
      </c>
    </row>
    <row r="411" spans="8:12" ht="12.75">
      <c r="H411" s="59">
        <f t="shared" si="23"/>
      </c>
      <c r="I411" s="60"/>
      <c r="K411" s="61">
        <f t="shared" si="24"/>
      </c>
      <c r="L411" s="62">
        <f t="shared" si="22"/>
      </c>
    </row>
    <row r="412" spans="8:12" ht="12.75">
      <c r="H412" s="59">
        <f t="shared" si="23"/>
      </c>
      <c r="I412" s="60"/>
      <c r="K412" s="61">
        <f t="shared" si="24"/>
      </c>
      <c r="L412" s="62">
        <f t="shared" si="22"/>
      </c>
    </row>
    <row r="413" spans="8:12" ht="12.75">
      <c r="H413" s="59">
        <f t="shared" si="23"/>
      </c>
      <c r="I413" s="60"/>
      <c r="K413" s="61">
        <f t="shared" si="24"/>
      </c>
      <c r="L413" s="62">
        <f t="shared" si="22"/>
      </c>
    </row>
    <row r="414" spans="8:12" ht="12.75">
      <c r="H414" s="59">
        <f t="shared" si="23"/>
      </c>
      <c r="I414" s="60"/>
      <c r="K414" s="61">
        <f t="shared" si="24"/>
      </c>
      <c r="L414" s="62">
        <f t="shared" si="22"/>
      </c>
    </row>
    <row r="415" spans="8:12" ht="12.75">
      <c r="H415" s="59">
        <f t="shared" si="23"/>
      </c>
      <c r="I415" s="60"/>
      <c r="K415" s="61">
        <f t="shared" si="24"/>
      </c>
      <c r="L415" s="62">
        <f t="shared" si="22"/>
      </c>
    </row>
    <row r="416" spans="8:12" ht="12.75">
      <c r="H416" s="59">
        <f t="shared" si="23"/>
      </c>
      <c r="I416" s="60"/>
      <c r="K416" s="61">
        <f t="shared" si="24"/>
      </c>
      <c r="L416" s="62">
        <f t="shared" si="22"/>
      </c>
    </row>
    <row r="417" spans="8:12" ht="12.75">
      <c r="H417" s="59">
        <f t="shared" si="23"/>
      </c>
      <c r="I417" s="60"/>
      <c r="K417" s="61">
        <f t="shared" si="24"/>
      </c>
      <c r="L417" s="62">
        <f t="shared" si="22"/>
      </c>
    </row>
    <row r="418" spans="8:12" ht="12.75">
      <c r="H418" s="59">
        <f t="shared" si="23"/>
      </c>
      <c r="I418" s="60"/>
      <c r="K418" s="61">
        <f t="shared" si="24"/>
      </c>
      <c r="L418" s="62">
        <f t="shared" si="22"/>
      </c>
    </row>
    <row r="419" spans="8:12" ht="12.75">
      <c r="H419" s="59">
        <f t="shared" si="23"/>
      </c>
      <c r="I419" s="60"/>
      <c r="K419" s="61">
        <f t="shared" si="24"/>
      </c>
      <c r="L419" s="62">
        <f t="shared" si="22"/>
      </c>
    </row>
    <row r="420" spans="8:12" ht="12.75">
      <c r="H420" s="59">
        <f t="shared" si="23"/>
      </c>
      <c r="I420" s="60"/>
      <c r="K420" s="61">
        <f t="shared" si="24"/>
      </c>
      <c r="L420" s="62">
        <f t="shared" si="22"/>
      </c>
    </row>
    <row r="421" spans="8:12" ht="12.75">
      <c r="H421" s="59">
        <f t="shared" si="23"/>
      </c>
      <c r="I421" s="60"/>
      <c r="K421" s="61">
        <f t="shared" si="24"/>
      </c>
      <c r="L421" s="62">
        <f t="shared" si="22"/>
      </c>
    </row>
    <row r="422" spans="8:12" ht="12.75">
      <c r="H422" s="59">
        <f t="shared" si="23"/>
      </c>
      <c r="I422" s="60"/>
      <c r="K422" s="61">
        <f t="shared" si="24"/>
      </c>
      <c r="L422" s="62">
        <f t="shared" si="22"/>
      </c>
    </row>
    <row r="423" spans="8:12" ht="12.75">
      <c r="H423" s="59">
        <f t="shared" si="23"/>
      </c>
      <c r="I423" s="60"/>
      <c r="K423" s="61">
        <f t="shared" si="24"/>
      </c>
      <c r="L423" s="62">
        <f t="shared" si="22"/>
      </c>
    </row>
    <row r="424" spans="8:12" ht="12.75">
      <c r="H424" s="59">
        <f t="shared" si="23"/>
      </c>
      <c r="I424" s="60"/>
      <c r="K424" s="61">
        <f t="shared" si="24"/>
      </c>
      <c r="L424" s="62">
        <f t="shared" si="22"/>
      </c>
    </row>
    <row r="425" spans="8:12" ht="12.75">
      <c r="H425" s="59">
        <f t="shared" si="23"/>
      </c>
      <c r="I425" s="60"/>
      <c r="K425" s="61">
        <f t="shared" si="24"/>
      </c>
      <c r="L425" s="62">
        <f t="shared" si="22"/>
      </c>
    </row>
    <row r="426" spans="8:12" ht="12.75">
      <c r="H426" s="59">
        <f t="shared" si="23"/>
      </c>
      <c r="I426" s="60"/>
      <c r="K426" s="61">
        <f t="shared" si="24"/>
      </c>
      <c r="L426" s="62">
        <f t="shared" si="22"/>
      </c>
    </row>
    <row r="427" spans="8:12" ht="12.75">
      <c r="H427" s="59">
        <f t="shared" si="23"/>
      </c>
      <c r="I427" s="60"/>
      <c r="K427" s="61">
        <f t="shared" si="24"/>
      </c>
      <c r="L427" s="62">
        <f t="shared" si="22"/>
      </c>
    </row>
    <row r="428" spans="8:12" ht="12.75">
      <c r="H428" s="59">
        <f t="shared" si="23"/>
      </c>
      <c r="I428" s="60"/>
      <c r="K428" s="61">
        <f t="shared" si="24"/>
      </c>
      <c r="L428" s="62">
        <f t="shared" si="22"/>
      </c>
    </row>
    <row r="429" spans="8:12" ht="12.75">
      <c r="H429" s="59">
        <f t="shared" si="23"/>
      </c>
      <c r="I429" s="60"/>
      <c r="K429" s="61">
        <f t="shared" si="24"/>
      </c>
      <c r="L429" s="62">
        <f t="shared" si="22"/>
      </c>
    </row>
    <row r="430" spans="8:12" ht="12.75">
      <c r="H430" s="59">
        <f t="shared" si="23"/>
      </c>
      <c r="I430" s="60"/>
      <c r="K430" s="61">
        <f t="shared" si="24"/>
      </c>
      <c r="L430" s="62">
        <f t="shared" si="22"/>
      </c>
    </row>
    <row r="431" spans="8:12" ht="12.75">
      <c r="H431" s="59">
        <f t="shared" si="23"/>
      </c>
      <c r="I431" s="60"/>
      <c r="K431" s="61">
        <f t="shared" si="24"/>
      </c>
      <c r="L431" s="62">
        <f t="shared" si="22"/>
      </c>
    </row>
    <row r="432" spans="8:12" ht="12.75">
      <c r="H432" s="59">
        <f t="shared" si="23"/>
      </c>
      <c r="I432" s="60"/>
      <c r="K432" s="61">
        <f t="shared" si="24"/>
      </c>
      <c r="L432" s="62">
        <f t="shared" si="22"/>
      </c>
    </row>
    <row r="433" spans="8:12" ht="12.75">
      <c r="H433" s="59">
        <f t="shared" si="23"/>
      </c>
      <c r="I433" s="60"/>
      <c r="K433" s="61">
        <f t="shared" si="24"/>
      </c>
      <c r="L433" s="62">
        <f t="shared" si="22"/>
      </c>
    </row>
    <row r="434" spans="8:12" ht="12.75">
      <c r="H434" s="59">
        <f t="shared" si="23"/>
      </c>
      <c r="I434" s="60"/>
      <c r="K434" s="61">
        <f t="shared" si="24"/>
      </c>
      <c r="L434" s="62">
        <f t="shared" si="22"/>
      </c>
    </row>
    <row r="435" spans="8:12" ht="12.75">
      <c r="H435" s="59">
        <f t="shared" si="23"/>
      </c>
      <c r="I435" s="60"/>
      <c r="K435" s="61">
        <f t="shared" si="24"/>
      </c>
      <c r="L435" s="62">
        <f t="shared" si="22"/>
      </c>
    </row>
    <row r="436" spans="8:12" ht="12.75">
      <c r="H436" s="59">
        <f t="shared" si="23"/>
      </c>
      <c r="I436" s="60"/>
      <c r="K436" s="61">
        <f t="shared" si="24"/>
      </c>
      <c r="L436" s="62">
        <f t="shared" si="22"/>
      </c>
    </row>
    <row r="437" spans="8:12" ht="12.75">
      <c r="H437" s="59">
        <f t="shared" si="23"/>
      </c>
      <c r="I437" s="60"/>
      <c r="K437" s="61">
        <f t="shared" si="24"/>
      </c>
      <c r="L437" s="62">
        <f t="shared" si="22"/>
      </c>
    </row>
    <row r="438" spans="8:12" ht="12.75">
      <c r="H438" s="59">
        <f t="shared" si="23"/>
      </c>
      <c r="I438" s="60"/>
      <c r="K438" s="61">
        <f t="shared" si="24"/>
      </c>
      <c r="L438" s="62">
        <f t="shared" si="22"/>
      </c>
    </row>
    <row r="439" spans="8:12" ht="12.75">
      <c r="H439" s="59">
        <f t="shared" si="23"/>
      </c>
      <c r="I439" s="60"/>
      <c r="K439" s="61">
        <f t="shared" si="24"/>
      </c>
      <c r="L439" s="62">
        <f t="shared" si="22"/>
      </c>
    </row>
    <row r="440" spans="8:12" ht="12.75">
      <c r="H440" s="59">
        <f t="shared" si="23"/>
      </c>
      <c r="I440" s="60"/>
      <c r="K440" s="61">
        <f t="shared" si="24"/>
      </c>
      <c r="L440" s="62">
        <f t="shared" si="22"/>
      </c>
    </row>
    <row r="441" spans="8:12" ht="12.75">
      <c r="H441" s="59">
        <f t="shared" si="23"/>
      </c>
      <c r="I441" s="60"/>
      <c r="K441" s="61">
        <f t="shared" si="24"/>
      </c>
      <c r="L441" s="62">
        <f t="shared" si="22"/>
      </c>
    </row>
    <row r="442" spans="8:12" ht="12.75">
      <c r="H442" s="59">
        <f t="shared" si="23"/>
      </c>
      <c r="I442" s="60"/>
      <c r="K442" s="61">
        <f t="shared" si="24"/>
      </c>
      <c r="L442" s="62">
        <f t="shared" si="22"/>
      </c>
    </row>
    <row r="443" spans="8:12" ht="12.75">
      <c r="H443" s="59">
        <f t="shared" si="23"/>
      </c>
      <c r="I443" s="60"/>
      <c r="K443" s="61">
        <f t="shared" si="24"/>
      </c>
      <c r="L443" s="62">
        <f t="shared" si="22"/>
      </c>
    </row>
    <row r="444" spans="8:12" ht="12.75">
      <c r="H444" s="59">
        <f t="shared" si="23"/>
      </c>
      <c r="I444" s="60"/>
      <c r="K444" s="61">
        <f t="shared" si="24"/>
      </c>
      <c r="L444" s="62">
        <f t="shared" si="22"/>
      </c>
    </row>
    <row r="445" spans="8:12" ht="12.75">
      <c r="H445" s="59">
        <f t="shared" si="23"/>
      </c>
      <c r="I445" s="60"/>
      <c r="K445" s="61">
        <f t="shared" si="24"/>
      </c>
      <c r="L445" s="62">
        <f t="shared" si="22"/>
      </c>
    </row>
    <row r="446" spans="8:12" ht="12.75">
      <c r="H446" s="59">
        <f t="shared" si="23"/>
      </c>
      <c r="I446" s="60"/>
      <c r="K446" s="61">
        <f t="shared" si="24"/>
      </c>
      <c r="L446" s="62">
        <f t="shared" si="22"/>
      </c>
    </row>
    <row r="447" spans="8:12" ht="12.75">
      <c r="H447" s="59">
        <f t="shared" si="23"/>
      </c>
      <c r="I447" s="60"/>
      <c r="K447" s="61">
        <f t="shared" si="24"/>
      </c>
      <c r="L447" s="62">
        <f t="shared" si="22"/>
      </c>
    </row>
    <row r="448" spans="8:12" ht="12.75">
      <c r="H448" s="59">
        <f t="shared" si="23"/>
      </c>
      <c r="I448" s="60"/>
      <c r="K448" s="61">
        <f t="shared" si="24"/>
      </c>
      <c r="L448" s="62">
        <f t="shared" si="22"/>
      </c>
    </row>
    <row r="449" spans="8:12" ht="12.75">
      <c r="H449" s="59">
        <f t="shared" si="23"/>
      </c>
      <c r="I449" s="60"/>
      <c r="K449" s="61">
        <f t="shared" si="24"/>
      </c>
      <c r="L449" s="62">
        <f t="shared" si="22"/>
      </c>
    </row>
    <row r="450" spans="8:12" ht="12.75">
      <c r="H450" s="59">
        <f t="shared" si="23"/>
      </c>
      <c r="I450" s="60"/>
      <c r="K450" s="61">
        <f t="shared" si="24"/>
      </c>
      <c r="L450" s="62">
        <f t="shared" si="22"/>
      </c>
    </row>
    <row r="451" spans="8:12" ht="12.75">
      <c r="H451" s="59">
        <f t="shared" si="23"/>
      </c>
      <c r="I451" s="60"/>
      <c r="K451" s="61">
        <f t="shared" si="24"/>
      </c>
      <c r="L451" s="62">
        <f aca="true" t="shared" si="25" ref="L451:L514">IF(H451="","",E$5*I451)</f>
      </c>
    </row>
    <row r="452" spans="8:12" ht="12.75">
      <c r="H452" s="59">
        <f aca="true" t="shared" si="26" ref="H452:H515">IF(H451&lt;5,H451+0.02,"")</f>
      </c>
      <c r="I452" s="60"/>
      <c r="K452" s="61">
        <f aca="true" t="shared" si="27" ref="K452:K515">IF(H451&lt;5,H451+0.02,"")</f>
      </c>
      <c r="L452" s="62">
        <f t="shared" si="25"/>
      </c>
    </row>
    <row r="453" spans="8:12" ht="12.75">
      <c r="H453" s="59">
        <f t="shared" si="26"/>
      </c>
      <c r="I453" s="60"/>
      <c r="K453" s="61">
        <f t="shared" si="27"/>
      </c>
      <c r="L453" s="62">
        <f t="shared" si="25"/>
      </c>
    </row>
    <row r="454" spans="8:12" ht="12.75">
      <c r="H454" s="59">
        <f t="shared" si="26"/>
      </c>
      <c r="I454" s="60"/>
      <c r="K454" s="61">
        <f t="shared" si="27"/>
      </c>
      <c r="L454" s="62">
        <f t="shared" si="25"/>
      </c>
    </row>
    <row r="455" spans="8:12" ht="12.75">
      <c r="H455" s="59">
        <f t="shared" si="26"/>
      </c>
      <c r="I455" s="60"/>
      <c r="K455" s="61">
        <f t="shared" si="27"/>
      </c>
      <c r="L455" s="62">
        <f t="shared" si="25"/>
      </c>
    </row>
    <row r="456" spans="8:12" ht="12.75">
      <c r="H456" s="59">
        <f t="shared" si="26"/>
      </c>
      <c r="I456" s="60"/>
      <c r="K456" s="61">
        <f t="shared" si="27"/>
      </c>
      <c r="L456" s="62">
        <f t="shared" si="25"/>
      </c>
    </row>
    <row r="457" spans="8:12" ht="12.75">
      <c r="H457" s="59">
        <f t="shared" si="26"/>
      </c>
      <c r="I457" s="60"/>
      <c r="K457" s="61">
        <f t="shared" si="27"/>
      </c>
      <c r="L457" s="62">
        <f t="shared" si="25"/>
      </c>
    </row>
    <row r="458" spans="8:12" ht="12.75">
      <c r="H458" s="59">
        <f t="shared" si="26"/>
      </c>
      <c r="I458" s="60"/>
      <c r="K458" s="61">
        <f t="shared" si="27"/>
      </c>
      <c r="L458" s="62">
        <f t="shared" si="25"/>
      </c>
    </row>
    <row r="459" spans="8:12" ht="12.75">
      <c r="H459" s="59">
        <f t="shared" si="26"/>
      </c>
      <c r="I459" s="60"/>
      <c r="K459" s="61">
        <f t="shared" si="27"/>
      </c>
      <c r="L459" s="62">
        <f t="shared" si="25"/>
      </c>
    </row>
    <row r="460" spans="8:12" ht="12.75">
      <c r="H460" s="59">
        <f t="shared" si="26"/>
      </c>
      <c r="I460" s="60"/>
      <c r="K460" s="61">
        <f t="shared" si="27"/>
      </c>
      <c r="L460" s="62">
        <f t="shared" si="25"/>
      </c>
    </row>
    <row r="461" spans="8:12" ht="12.75">
      <c r="H461" s="59">
        <f t="shared" si="26"/>
      </c>
      <c r="I461" s="60"/>
      <c r="K461" s="61">
        <f t="shared" si="27"/>
      </c>
      <c r="L461" s="62">
        <f t="shared" si="25"/>
      </c>
    </row>
    <row r="462" spans="8:12" ht="12.75">
      <c r="H462" s="59">
        <f t="shared" si="26"/>
      </c>
      <c r="I462" s="60"/>
      <c r="K462" s="61">
        <f t="shared" si="27"/>
      </c>
      <c r="L462" s="62">
        <f t="shared" si="25"/>
      </c>
    </row>
    <row r="463" spans="8:12" ht="12.75">
      <c r="H463" s="59">
        <f t="shared" si="26"/>
      </c>
      <c r="I463" s="60"/>
      <c r="K463" s="61">
        <f t="shared" si="27"/>
      </c>
      <c r="L463" s="62">
        <f t="shared" si="25"/>
      </c>
    </row>
    <row r="464" spans="8:12" ht="12.75">
      <c r="H464" s="59">
        <f t="shared" si="26"/>
      </c>
      <c r="I464" s="60"/>
      <c r="K464" s="61">
        <f t="shared" si="27"/>
      </c>
      <c r="L464" s="62">
        <f t="shared" si="25"/>
      </c>
    </row>
    <row r="465" spans="8:12" ht="12.75">
      <c r="H465" s="59">
        <f t="shared" si="26"/>
      </c>
      <c r="I465" s="60"/>
      <c r="K465" s="61">
        <f t="shared" si="27"/>
      </c>
      <c r="L465" s="62">
        <f t="shared" si="25"/>
      </c>
    </row>
    <row r="466" spans="8:12" ht="12.75">
      <c r="H466" s="59">
        <f t="shared" si="26"/>
      </c>
      <c r="I466" s="60"/>
      <c r="K466" s="61">
        <f t="shared" si="27"/>
      </c>
      <c r="L466" s="62">
        <f t="shared" si="25"/>
      </c>
    </row>
    <row r="467" spans="8:12" ht="12.75">
      <c r="H467" s="59">
        <f t="shared" si="26"/>
      </c>
      <c r="I467" s="60"/>
      <c r="K467" s="61">
        <f t="shared" si="27"/>
      </c>
      <c r="L467" s="62">
        <f t="shared" si="25"/>
      </c>
    </row>
    <row r="468" spans="8:12" ht="12.75">
      <c r="H468" s="59">
        <f t="shared" si="26"/>
      </c>
      <c r="I468" s="60"/>
      <c r="K468" s="61">
        <f t="shared" si="27"/>
      </c>
      <c r="L468" s="62">
        <f t="shared" si="25"/>
      </c>
    </row>
    <row r="469" spans="8:12" ht="12.75">
      <c r="H469" s="59">
        <f t="shared" si="26"/>
      </c>
      <c r="I469" s="60"/>
      <c r="K469" s="61">
        <f t="shared" si="27"/>
      </c>
      <c r="L469" s="62">
        <f t="shared" si="25"/>
      </c>
    </row>
    <row r="470" spans="8:12" ht="12.75">
      <c r="H470" s="59">
        <f t="shared" si="26"/>
      </c>
      <c r="I470" s="60"/>
      <c r="K470" s="61">
        <f t="shared" si="27"/>
      </c>
      <c r="L470" s="62">
        <f t="shared" si="25"/>
      </c>
    </row>
    <row r="471" spans="8:12" ht="12.75">
      <c r="H471" s="59">
        <f t="shared" si="26"/>
      </c>
      <c r="I471" s="60"/>
      <c r="K471" s="61">
        <f t="shared" si="27"/>
      </c>
      <c r="L471" s="62">
        <f t="shared" si="25"/>
      </c>
    </row>
    <row r="472" spans="8:12" ht="12.75">
      <c r="H472" s="59">
        <f t="shared" si="26"/>
      </c>
      <c r="I472" s="60"/>
      <c r="K472" s="61">
        <f t="shared" si="27"/>
      </c>
      <c r="L472" s="62">
        <f t="shared" si="25"/>
      </c>
    </row>
    <row r="473" spans="8:12" ht="12.75">
      <c r="H473" s="59">
        <f t="shared" si="26"/>
      </c>
      <c r="I473" s="60"/>
      <c r="K473" s="61">
        <f t="shared" si="27"/>
      </c>
      <c r="L473" s="62">
        <f t="shared" si="25"/>
      </c>
    </row>
    <row r="474" spans="8:12" ht="12.75">
      <c r="H474" s="59">
        <f t="shared" si="26"/>
      </c>
      <c r="I474" s="60"/>
      <c r="K474" s="61">
        <f t="shared" si="27"/>
      </c>
      <c r="L474" s="62">
        <f t="shared" si="25"/>
      </c>
    </row>
    <row r="475" spans="8:12" ht="12.75">
      <c r="H475" s="59">
        <f t="shared" si="26"/>
      </c>
      <c r="I475" s="60"/>
      <c r="K475" s="61">
        <f t="shared" si="27"/>
      </c>
      <c r="L475" s="62">
        <f t="shared" si="25"/>
      </c>
    </row>
    <row r="476" spans="8:12" ht="12.75">
      <c r="H476" s="59">
        <f t="shared" si="26"/>
      </c>
      <c r="I476" s="60"/>
      <c r="K476" s="61">
        <f t="shared" si="27"/>
      </c>
      <c r="L476" s="62">
        <f t="shared" si="25"/>
      </c>
    </row>
    <row r="477" spans="8:12" ht="12.75">
      <c r="H477" s="59">
        <f t="shared" si="26"/>
      </c>
      <c r="I477" s="60"/>
      <c r="K477" s="61">
        <f t="shared" si="27"/>
      </c>
      <c r="L477" s="62">
        <f t="shared" si="25"/>
      </c>
    </row>
    <row r="478" spans="8:12" ht="12.75">
      <c r="H478" s="59">
        <f t="shared" si="26"/>
      </c>
      <c r="I478" s="60"/>
      <c r="K478" s="61">
        <f t="shared" si="27"/>
      </c>
      <c r="L478" s="62">
        <f t="shared" si="25"/>
      </c>
    </row>
    <row r="479" spans="8:12" ht="12.75">
      <c r="H479" s="59">
        <f t="shared" si="26"/>
      </c>
      <c r="I479" s="60"/>
      <c r="K479" s="61">
        <f t="shared" si="27"/>
      </c>
      <c r="L479" s="62">
        <f t="shared" si="25"/>
      </c>
    </row>
    <row r="480" spans="8:12" ht="12.75">
      <c r="H480" s="59">
        <f t="shared" si="26"/>
      </c>
      <c r="I480" s="60"/>
      <c r="K480" s="61">
        <f t="shared" si="27"/>
      </c>
      <c r="L480" s="62">
        <f t="shared" si="25"/>
      </c>
    </row>
    <row r="481" spans="8:12" ht="12.75">
      <c r="H481" s="59">
        <f t="shared" si="26"/>
      </c>
      <c r="I481" s="60"/>
      <c r="K481" s="61">
        <f t="shared" si="27"/>
      </c>
      <c r="L481" s="62">
        <f t="shared" si="25"/>
      </c>
    </row>
    <row r="482" spans="8:12" ht="12.75">
      <c r="H482" s="59">
        <f t="shared" si="26"/>
      </c>
      <c r="I482" s="60"/>
      <c r="K482" s="61">
        <f t="shared" si="27"/>
      </c>
      <c r="L482" s="62">
        <f t="shared" si="25"/>
      </c>
    </row>
    <row r="483" spans="8:12" ht="12.75">
      <c r="H483" s="59">
        <f t="shared" si="26"/>
      </c>
      <c r="I483" s="60"/>
      <c r="K483" s="61">
        <f t="shared" si="27"/>
      </c>
      <c r="L483" s="62">
        <f t="shared" si="25"/>
      </c>
    </row>
    <row r="484" spans="8:12" ht="12.75">
      <c r="H484" s="59">
        <f t="shared" si="26"/>
      </c>
      <c r="I484" s="60"/>
      <c r="K484" s="61">
        <f t="shared" si="27"/>
      </c>
      <c r="L484" s="62">
        <f t="shared" si="25"/>
      </c>
    </row>
    <row r="485" spans="8:12" ht="12.75">
      <c r="H485" s="59">
        <f t="shared" si="26"/>
      </c>
      <c r="I485" s="60"/>
      <c r="K485" s="61">
        <f t="shared" si="27"/>
      </c>
      <c r="L485" s="62">
        <f t="shared" si="25"/>
      </c>
    </row>
    <row r="486" spans="8:12" ht="12.75">
      <c r="H486" s="59">
        <f t="shared" si="26"/>
      </c>
      <c r="I486" s="60"/>
      <c r="K486" s="61">
        <f t="shared" si="27"/>
      </c>
      <c r="L486" s="62">
        <f t="shared" si="25"/>
      </c>
    </row>
    <row r="487" spans="8:12" ht="12.75">
      <c r="H487" s="59">
        <f t="shared" si="26"/>
      </c>
      <c r="I487" s="60"/>
      <c r="K487" s="61">
        <f t="shared" si="27"/>
      </c>
      <c r="L487" s="62">
        <f t="shared" si="25"/>
      </c>
    </row>
    <row r="488" spans="8:12" ht="12.75">
      <c r="H488" s="59">
        <f t="shared" si="26"/>
      </c>
      <c r="I488" s="60"/>
      <c r="K488" s="61">
        <f t="shared" si="27"/>
      </c>
      <c r="L488" s="62">
        <f t="shared" si="25"/>
      </c>
    </row>
    <row r="489" spans="8:12" ht="12.75">
      <c r="H489" s="59">
        <f t="shared" si="26"/>
      </c>
      <c r="I489" s="60"/>
      <c r="K489" s="61">
        <f t="shared" si="27"/>
      </c>
      <c r="L489" s="62">
        <f t="shared" si="25"/>
      </c>
    </row>
    <row r="490" spans="8:12" ht="12.75">
      <c r="H490" s="59">
        <f t="shared" si="26"/>
      </c>
      <c r="I490" s="60"/>
      <c r="K490" s="61">
        <f t="shared" si="27"/>
      </c>
      <c r="L490" s="62">
        <f t="shared" si="25"/>
      </c>
    </row>
    <row r="491" spans="8:12" ht="12.75">
      <c r="H491" s="59">
        <f t="shared" si="26"/>
      </c>
      <c r="I491" s="60"/>
      <c r="K491" s="61">
        <f t="shared" si="27"/>
      </c>
      <c r="L491" s="62">
        <f t="shared" si="25"/>
      </c>
    </row>
    <row r="492" spans="8:12" ht="12.75">
      <c r="H492" s="59">
        <f t="shared" si="26"/>
      </c>
      <c r="I492" s="60"/>
      <c r="K492" s="61">
        <f t="shared" si="27"/>
      </c>
      <c r="L492" s="62">
        <f t="shared" si="25"/>
      </c>
    </row>
    <row r="493" spans="8:12" ht="12.75">
      <c r="H493" s="59">
        <f t="shared" si="26"/>
      </c>
      <c r="I493" s="60"/>
      <c r="K493" s="61">
        <f t="shared" si="27"/>
      </c>
      <c r="L493" s="62">
        <f t="shared" si="25"/>
      </c>
    </row>
    <row r="494" spans="8:12" ht="12.75">
      <c r="H494" s="59">
        <f t="shared" si="26"/>
      </c>
      <c r="I494" s="60"/>
      <c r="K494" s="61">
        <f t="shared" si="27"/>
      </c>
      <c r="L494" s="62">
        <f t="shared" si="25"/>
      </c>
    </row>
    <row r="495" spans="8:12" ht="12.75">
      <c r="H495" s="59">
        <f t="shared" si="26"/>
      </c>
      <c r="I495" s="60"/>
      <c r="K495" s="61">
        <f t="shared" si="27"/>
      </c>
      <c r="L495" s="62">
        <f t="shared" si="25"/>
      </c>
    </row>
    <row r="496" spans="8:12" ht="12.75">
      <c r="H496" s="59">
        <f t="shared" si="26"/>
      </c>
      <c r="I496" s="60"/>
      <c r="K496" s="61">
        <f t="shared" si="27"/>
      </c>
      <c r="L496" s="62">
        <f t="shared" si="25"/>
      </c>
    </row>
    <row r="497" spans="8:12" ht="12.75">
      <c r="H497" s="59">
        <f t="shared" si="26"/>
      </c>
      <c r="I497" s="60"/>
      <c r="K497" s="61">
        <f t="shared" si="27"/>
      </c>
      <c r="L497" s="62">
        <f t="shared" si="25"/>
      </c>
    </row>
    <row r="498" spans="8:12" ht="12.75">
      <c r="H498" s="59">
        <f t="shared" si="26"/>
      </c>
      <c r="I498" s="60"/>
      <c r="K498" s="61">
        <f t="shared" si="27"/>
      </c>
      <c r="L498" s="62">
        <f t="shared" si="25"/>
      </c>
    </row>
    <row r="499" spans="8:12" ht="12.75">
      <c r="H499" s="59">
        <f t="shared" si="26"/>
      </c>
      <c r="I499" s="60"/>
      <c r="K499" s="61">
        <f t="shared" si="27"/>
      </c>
      <c r="L499" s="62">
        <f t="shared" si="25"/>
      </c>
    </row>
    <row r="500" spans="8:12" ht="12.75">
      <c r="H500" s="59">
        <f t="shared" si="26"/>
      </c>
      <c r="I500" s="60"/>
      <c r="K500" s="61">
        <f t="shared" si="27"/>
      </c>
      <c r="L500" s="62">
        <f t="shared" si="25"/>
      </c>
    </row>
    <row r="501" spans="8:12" ht="12.75">
      <c r="H501" s="59">
        <f t="shared" si="26"/>
      </c>
      <c r="I501" s="60"/>
      <c r="K501" s="61">
        <f t="shared" si="27"/>
      </c>
      <c r="L501" s="62">
        <f t="shared" si="25"/>
      </c>
    </row>
    <row r="502" spans="8:12" ht="12.75">
      <c r="H502" s="59">
        <f t="shared" si="26"/>
      </c>
      <c r="I502" s="60"/>
      <c r="K502" s="61">
        <f t="shared" si="27"/>
      </c>
      <c r="L502" s="62">
        <f t="shared" si="25"/>
      </c>
    </row>
    <row r="503" spans="8:12" ht="12.75">
      <c r="H503" s="59">
        <f t="shared" si="26"/>
      </c>
      <c r="I503" s="60"/>
      <c r="K503" s="61">
        <f t="shared" si="27"/>
      </c>
      <c r="L503" s="62">
        <f t="shared" si="25"/>
      </c>
    </row>
    <row r="504" spans="8:12" ht="12.75">
      <c r="H504" s="59">
        <f t="shared" si="26"/>
      </c>
      <c r="I504" s="60"/>
      <c r="K504" s="61">
        <f t="shared" si="27"/>
      </c>
      <c r="L504" s="62">
        <f t="shared" si="25"/>
      </c>
    </row>
    <row r="505" spans="8:12" ht="12.75">
      <c r="H505" s="59">
        <f t="shared" si="26"/>
      </c>
      <c r="I505" s="60"/>
      <c r="K505" s="61">
        <f t="shared" si="27"/>
      </c>
      <c r="L505" s="62">
        <f t="shared" si="25"/>
      </c>
    </row>
    <row r="506" spans="8:12" ht="12.75">
      <c r="H506" s="59">
        <f t="shared" si="26"/>
      </c>
      <c r="I506" s="60"/>
      <c r="K506" s="61">
        <f t="shared" si="27"/>
      </c>
      <c r="L506" s="62">
        <f t="shared" si="25"/>
      </c>
    </row>
    <row r="507" spans="8:12" ht="12.75">
      <c r="H507" s="59">
        <f t="shared" si="26"/>
      </c>
      <c r="I507" s="60"/>
      <c r="K507" s="61">
        <f t="shared" si="27"/>
      </c>
      <c r="L507" s="62">
        <f t="shared" si="25"/>
      </c>
    </row>
    <row r="508" spans="8:12" ht="12.75">
      <c r="H508" s="59">
        <f t="shared" si="26"/>
      </c>
      <c r="I508" s="60"/>
      <c r="K508" s="61">
        <f t="shared" si="27"/>
      </c>
      <c r="L508" s="62">
        <f t="shared" si="25"/>
      </c>
    </row>
    <row r="509" spans="8:12" ht="12.75">
      <c r="H509" s="59">
        <f t="shared" si="26"/>
      </c>
      <c r="I509" s="60"/>
      <c r="K509" s="61">
        <f t="shared" si="27"/>
      </c>
      <c r="L509" s="62">
        <f t="shared" si="25"/>
      </c>
    </row>
    <row r="510" spans="8:12" ht="12.75">
      <c r="H510" s="59">
        <f t="shared" si="26"/>
      </c>
      <c r="I510" s="60"/>
      <c r="K510" s="61">
        <f t="shared" si="27"/>
      </c>
      <c r="L510" s="62">
        <f t="shared" si="25"/>
      </c>
    </row>
    <row r="511" spans="8:12" ht="12.75">
      <c r="H511" s="59">
        <f t="shared" si="26"/>
      </c>
      <c r="I511" s="60"/>
      <c r="K511" s="61">
        <f t="shared" si="27"/>
      </c>
      <c r="L511" s="62">
        <f t="shared" si="25"/>
      </c>
    </row>
    <row r="512" spans="8:12" ht="12.75">
      <c r="H512" s="59">
        <f t="shared" si="26"/>
      </c>
      <c r="I512" s="60"/>
      <c r="K512" s="61">
        <f t="shared" si="27"/>
      </c>
      <c r="L512" s="62">
        <f t="shared" si="25"/>
      </c>
    </row>
    <row r="513" spans="8:12" ht="12.75">
      <c r="H513" s="59">
        <f t="shared" si="26"/>
      </c>
      <c r="I513" s="60"/>
      <c r="K513" s="61">
        <f t="shared" si="27"/>
      </c>
      <c r="L513" s="62">
        <f t="shared" si="25"/>
      </c>
    </row>
    <row r="514" spans="8:12" ht="12.75">
      <c r="H514" s="59">
        <f t="shared" si="26"/>
      </c>
      <c r="I514" s="60"/>
      <c r="K514" s="61">
        <f t="shared" si="27"/>
      </c>
      <c r="L514" s="62">
        <f t="shared" si="25"/>
      </c>
    </row>
    <row r="515" spans="8:12" ht="12.75">
      <c r="H515" s="59">
        <f t="shared" si="26"/>
      </c>
      <c r="I515" s="60"/>
      <c r="K515" s="61">
        <f t="shared" si="27"/>
      </c>
      <c r="L515" s="62">
        <f aca="true" t="shared" si="28" ref="L515:L578">IF(H515="","",E$5*I515)</f>
      </c>
    </row>
    <row r="516" spans="8:12" ht="12.75">
      <c r="H516" s="59">
        <f aca="true" t="shared" si="29" ref="H516:H579">IF(H515&lt;5,H515+0.02,"")</f>
      </c>
      <c r="I516" s="60"/>
      <c r="K516" s="61">
        <f aca="true" t="shared" si="30" ref="K516:K579">IF(H515&lt;5,H515+0.02,"")</f>
      </c>
      <c r="L516" s="62">
        <f t="shared" si="28"/>
      </c>
    </row>
    <row r="517" spans="8:12" ht="12.75">
      <c r="H517" s="59">
        <f t="shared" si="29"/>
      </c>
      <c r="I517" s="60"/>
      <c r="K517" s="61">
        <f t="shared" si="30"/>
      </c>
      <c r="L517" s="62">
        <f t="shared" si="28"/>
      </c>
    </row>
    <row r="518" spans="8:12" ht="12.75">
      <c r="H518" s="59">
        <f t="shared" si="29"/>
      </c>
      <c r="I518" s="60"/>
      <c r="K518" s="61">
        <f t="shared" si="30"/>
      </c>
      <c r="L518" s="62">
        <f t="shared" si="28"/>
      </c>
    </row>
    <row r="519" spans="8:12" ht="12.75">
      <c r="H519" s="59">
        <f t="shared" si="29"/>
      </c>
      <c r="I519" s="60"/>
      <c r="K519" s="61">
        <f t="shared" si="30"/>
      </c>
      <c r="L519" s="62">
        <f t="shared" si="28"/>
      </c>
    </row>
    <row r="520" spans="8:12" ht="12.75">
      <c r="H520" s="59">
        <f t="shared" si="29"/>
      </c>
      <c r="I520" s="60"/>
      <c r="K520" s="61">
        <f t="shared" si="30"/>
      </c>
      <c r="L520" s="62">
        <f t="shared" si="28"/>
      </c>
    </row>
    <row r="521" spans="8:12" ht="12.75">
      <c r="H521" s="59">
        <f t="shared" si="29"/>
      </c>
      <c r="I521" s="60"/>
      <c r="K521" s="61">
        <f t="shared" si="30"/>
      </c>
      <c r="L521" s="62">
        <f t="shared" si="28"/>
      </c>
    </row>
    <row r="522" spans="8:12" ht="12.75">
      <c r="H522" s="59">
        <f t="shared" si="29"/>
      </c>
      <c r="I522" s="60"/>
      <c r="K522" s="61">
        <f t="shared" si="30"/>
      </c>
      <c r="L522" s="62">
        <f t="shared" si="28"/>
      </c>
    </row>
    <row r="523" spans="8:12" ht="12.75">
      <c r="H523" s="59">
        <f t="shared" si="29"/>
      </c>
      <c r="I523" s="60"/>
      <c r="K523" s="61">
        <f t="shared" si="30"/>
      </c>
      <c r="L523" s="62">
        <f t="shared" si="28"/>
      </c>
    </row>
    <row r="524" spans="8:12" ht="12.75">
      <c r="H524" s="59">
        <f t="shared" si="29"/>
      </c>
      <c r="I524" s="60"/>
      <c r="K524" s="61">
        <f t="shared" si="30"/>
      </c>
      <c r="L524" s="62">
        <f t="shared" si="28"/>
      </c>
    </row>
    <row r="525" spans="8:12" ht="12.75">
      <c r="H525" s="59">
        <f t="shared" si="29"/>
      </c>
      <c r="I525" s="60"/>
      <c r="K525" s="61">
        <f t="shared" si="30"/>
      </c>
      <c r="L525" s="62">
        <f t="shared" si="28"/>
      </c>
    </row>
    <row r="526" spans="8:12" ht="12.75">
      <c r="H526" s="59">
        <f t="shared" si="29"/>
      </c>
      <c r="I526" s="60"/>
      <c r="K526" s="61">
        <f t="shared" si="30"/>
      </c>
      <c r="L526" s="62">
        <f t="shared" si="28"/>
      </c>
    </row>
    <row r="527" spans="8:12" ht="12.75">
      <c r="H527" s="59">
        <f t="shared" si="29"/>
      </c>
      <c r="I527" s="60"/>
      <c r="K527" s="61">
        <f t="shared" si="30"/>
      </c>
      <c r="L527" s="62">
        <f t="shared" si="28"/>
      </c>
    </row>
    <row r="528" spans="8:12" ht="12.75">
      <c r="H528" s="59">
        <f t="shared" si="29"/>
      </c>
      <c r="I528" s="60"/>
      <c r="K528" s="61">
        <f t="shared" si="30"/>
      </c>
      <c r="L528" s="62">
        <f t="shared" si="28"/>
      </c>
    </row>
    <row r="529" spans="8:12" ht="12.75">
      <c r="H529" s="59">
        <f t="shared" si="29"/>
      </c>
      <c r="I529" s="60"/>
      <c r="K529" s="61">
        <f t="shared" si="30"/>
      </c>
      <c r="L529" s="62">
        <f t="shared" si="28"/>
      </c>
    </row>
    <row r="530" spans="8:12" ht="12.75">
      <c r="H530" s="59">
        <f t="shared" si="29"/>
      </c>
      <c r="I530" s="60"/>
      <c r="K530" s="61">
        <f t="shared" si="30"/>
      </c>
      <c r="L530" s="62">
        <f t="shared" si="28"/>
      </c>
    </row>
    <row r="531" spans="8:12" ht="12.75">
      <c r="H531" s="59">
        <f t="shared" si="29"/>
      </c>
      <c r="I531" s="60"/>
      <c r="K531" s="61">
        <f t="shared" si="30"/>
      </c>
      <c r="L531" s="62">
        <f t="shared" si="28"/>
      </c>
    </row>
    <row r="532" spans="8:12" ht="12.75">
      <c r="H532" s="59">
        <f t="shared" si="29"/>
      </c>
      <c r="I532" s="60"/>
      <c r="K532" s="61">
        <f t="shared" si="30"/>
      </c>
      <c r="L532" s="62">
        <f t="shared" si="28"/>
      </c>
    </row>
    <row r="533" spans="8:12" ht="12.75">
      <c r="H533" s="59">
        <f t="shared" si="29"/>
      </c>
      <c r="I533" s="60"/>
      <c r="K533" s="61">
        <f t="shared" si="30"/>
      </c>
      <c r="L533" s="62">
        <f t="shared" si="28"/>
      </c>
    </row>
    <row r="534" spans="8:12" ht="12.75">
      <c r="H534" s="59">
        <f t="shared" si="29"/>
      </c>
      <c r="I534" s="60"/>
      <c r="K534" s="61">
        <f t="shared" si="30"/>
      </c>
      <c r="L534" s="62">
        <f t="shared" si="28"/>
      </c>
    </row>
    <row r="535" spans="8:12" ht="12.75">
      <c r="H535" s="59">
        <f t="shared" si="29"/>
      </c>
      <c r="I535" s="60"/>
      <c r="K535" s="61">
        <f t="shared" si="30"/>
      </c>
      <c r="L535" s="62">
        <f t="shared" si="28"/>
      </c>
    </row>
    <row r="536" spans="8:12" ht="12.75">
      <c r="H536" s="59">
        <f t="shared" si="29"/>
      </c>
      <c r="I536" s="60"/>
      <c r="K536" s="61">
        <f t="shared" si="30"/>
      </c>
      <c r="L536" s="62">
        <f t="shared" si="28"/>
      </c>
    </row>
    <row r="537" spans="8:12" ht="12.75">
      <c r="H537" s="59">
        <f t="shared" si="29"/>
      </c>
      <c r="I537" s="60"/>
      <c r="K537" s="61">
        <f t="shared" si="30"/>
      </c>
      <c r="L537" s="62">
        <f t="shared" si="28"/>
      </c>
    </row>
    <row r="538" spans="8:12" ht="12.75">
      <c r="H538" s="59">
        <f t="shared" si="29"/>
      </c>
      <c r="I538" s="60"/>
      <c r="K538" s="61">
        <f t="shared" si="30"/>
      </c>
      <c r="L538" s="62">
        <f t="shared" si="28"/>
      </c>
    </row>
    <row r="539" spans="8:12" ht="12.75">
      <c r="H539" s="59">
        <f t="shared" si="29"/>
      </c>
      <c r="I539" s="60"/>
      <c r="K539" s="61">
        <f t="shared" si="30"/>
      </c>
      <c r="L539" s="62">
        <f t="shared" si="28"/>
      </c>
    </row>
    <row r="540" spans="8:12" ht="12.75">
      <c r="H540" s="59">
        <f t="shared" si="29"/>
      </c>
      <c r="I540" s="60"/>
      <c r="K540" s="61">
        <f t="shared" si="30"/>
      </c>
      <c r="L540" s="62">
        <f t="shared" si="28"/>
      </c>
    </row>
    <row r="541" spans="8:12" ht="12.75">
      <c r="H541" s="59">
        <f t="shared" si="29"/>
      </c>
      <c r="I541" s="60"/>
      <c r="K541" s="61">
        <f t="shared" si="30"/>
      </c>
      <c r="L541" s="62">
        <f t="shared" si="28"/>
      </c>
    </row>
    <row r="542" spans="8:12" ht="12.75">
      <c r="H542" s="59">
        <f t="shared" si="29"/>
      </c>
      <c r="I542" s="60"/>
      <c r="K542" s="61">
        <f t="shared" si="30"/>
      </c>
      <c r="L542" s="62">
        <f t="shared" si="28"/>
      </c>
    </row>
    <row r="543" spans="8:12" ht="12.75">
      <c r="H543" s="59">
        <f t="shared" si="29"/>
      </c>
      <c r="I543" s="60"/>
      <c r="K543" s="61">
        <f t="shared" si="30"/>
      </c>
      <c r="L543" s="62">
        <f t="shared" si="28"/>
      </c>
    </row>
    <row r="544" spans="8:12" ht="12.75">
      <c r="H544" s="59">
        <f t="shared" si="29"/>
      </c>
      <c r="I544" s="60"/>
      <c r="K544" s="61">
        <f t="shared" si="30"/>
      </c>
      <c r="L544" s="62">
        <f t="shared" si="28"/>
      </c>
    </row>
    <row r="545" spans="8:12" ht="12.75">
      <c r="H545" s="59">
        <f t="shared" si="29"/>
      </c>
      <c r="I545" s="60"/>
      <c r="K545" s="61">
        <f t="shared" si="30"/>
      </c>
      <c r="L545" s="62">
        <f t="shared" si="28"/>
      </c>
    </row>
    <row r="546" spans="8:12" ht="12.75">
      <c r="H546" s="59">
        <f t="shared" si="29"/>
      </c>
      <c r="I546" s="60"/>
      <c r="K546" s="61">
        <f t="shared" si="30"/>
      </c>
      <c r="L546" s="62">
        <f t="shared" si="28"/>
      </c>
    </row>
    <row r="547" spans="8:12" ht="12.75">
      <c r="H547" s="59">
        <f t="shared" si="29"/>
      </c>
      <c r="I547" s="60"/>
      <c r="K547" s="61">
        <f t="shared" si="30"/>
      </c>
      <c r="L547" s="62">
        <f t="shared" si="28"/>
      </c>
    </row>
    <row r="548" spans="8:12" ht="12.75">
      <c r="H548" s="59">
        <f t="shared" si="29"/>
      </c>
      <c r="I548" s="60"/>
      <c r="K548" s="61">
        <f t="shared" si="30"/>
      </c>
      <c r="L548" s="62">
        <f t="shared" si="28"/>
      </c>
    </row>
    <row r="549" spans="8:12" ht="12.75">
      <c r="H549" s="59">
        <f t="shared" si="29"/>
      </c>
      <c r="I549" s="60"/>
      <c r="K549" s="61">
        <f t="shared" si="30"/>
      </c>
      <c r="L549" s="62">
        <f t="shared" si="28"/>
      </c>
    </row>
    <row r="550" spans="8:12" ht="12.75">
      <c r="H550" s="59">
        <f t="shared" si="29"/>
      </c>
      <c r="I550" s="60"/>
      <c r="K550" s="61">
        <f t="shared" si="30"/>
      </c>
      <c r="L550" s="62">
        <f t="shared" si="28"/>
      </c>
    </row>
    <row r="551" spans="8:12" ht="12.75">
      <c r="H551" s="59">
        <f t="shared" si="29"/>
      </c>
      <c r="I551" s="60"/>
      <c r="K551" s="61">
        <f t="shared" si="30"/>
      </c>
      <c r="L551" s="62">
        <f t="shared" si="28"/>
      </c>
    </row>
    <row r="552" spans="8:12" ht="12.75">
      <c r="H552" s="59">
        <f t="shared" si="29"/>
      </c>
      <c r="I552" s="60"/>
      <c r="K552" s="61">
        <f t="shared" si="30"/>
      </c>
      <c r="L552" s="62">
        <f t="shared" si="28"/>
      </c>
    </row>
    <row r="553" spans="8:12" ht="12.75">
      <c r="H553" s="59">
        <f t="shared" si="29"/>
      </c>
      <c r="I553" s="60"/>
      <c r="K553" s="61">
        <f t="shared" si="30"/>
      </c>
      <c r="L553" s="62">
        <f t="shared" si="28"/>
      </c>
    </row>
    <row r="554" spans="8:12" ht="12.75">
      <c r="H554" s="59">
        <f t="shared" si="29"/>
      </c>
      <c r="I554" s="60"/>
      <c r="K554" s="61">
        <f t="shared" si="30"/>
      </c>
      <c r="L554" s="62">
        <f t="shared" si="28"/>
      </c>
    </row>
    <row r="555" spans="8:12" ht="12.75">
      <c r="H555" s="59">
        <f t="shared" si="29"/>
      </c>
      <c r="I555" s="60"/>
      <c r="K555" s="61">
        <f t="shared" si="30"/>
      </c>
      <c r="L555" s="62">
        <f t="shared" si="28"/>
      </c>
    </row>
    <row r="556" spans="8:12" ht="12.75">
      <c r="H556" s="59">
        <f t="shared" si="29"/>
      </c>
      <c r="I556" s="60"/>
      <c r="K556" s="61">
        <f t="shared" si="30"/>
      </c>
      <c r="L556" s="62">
        <f t="shared" si="28"/>
      </c>
    </row>
    <row r="557" spans="8:12" ht="12.75">
      <c r="H557" s="59">
        <f t="shared" si="29"/>
      </c>
      <c r="I557" s="60"/>
      <c r="K557" s="61">
        <f t="shared" si="30"/>
      </c>
      <c r="L557" s="62">
        <f t="shared" si="28"/>
      </c>
    </row>
    <row r="558" spans="8:12" ht="12.75">
      <c r="H558" s="59">
        <f t="shared" si="29"/>
      </c>
      <c r="I558" s="60"/>
      <c r="K558" s="61">
        <f t="shared" si="30"/>
      </c>
      <c r="L558" s="62">
        <f t="shared" si="28"/>
      </c>
    </row>
    <row r="559" spans="8:12" ht="12.75">
      <c r="H559" s="59">
        <f t="shared" si="29"/>
      </c>
      <c r="I559" s="60"/>
      <c r="K559" s="61">
        <f t="shared" si="30"/>
      </c>
      <c r="L559" s="62">
        <f t="shared" si="28"/>
      </c>
    </row>
    <row r="560" spans="8:12" ht="12.75">
      <c r="H560" s="59">
        <f t="shared" si="29"/>
      </c>
      <c r="I560" s="60"/>
      <c r="K560" s="61">
        <f t="shared" si="30"/>
      </c>
      <c r="L560" s="62">
        <f t="shared" si="28"/>
      </c>
    </row>
    <row r="561" spans="8:12" ht="12.75">
      <c r="H561" s="59">
        <f t="shared" si="29"/>
      </c>
      <c r="I561" s="60"/>
      <c r="K561" s="61">
        <f t="shared" si="30"/>
      </c>
      <c r="L561" s="62">
        <f t="shared" si="28"/>
      </c>
    </row>
    <row r="562" spans="8:12" ht="12.75">
      <c r="H562" s="59">
        <f t="shared" si="29"/>
      </c>
      <c r="I562" s="60"/>
      <c r="K562" s="61">
        <f t="shared" si="30"/>
      </c>
      <c r="L562" s="62">
        <f t="shared" si="28"/>
      </c>
    </row>
    <row r="563" spans="8:12" ht="12.75">
      <c r="H563" s="59">
        <f t="shared" si="29"/>
      </c>
      <c r="I563" s="60"/>
      <c r="K563" s="61">
        <f t="shared" si="30"/>
      </c>
      <c r="L563" s="62">
        <f t="shared" si="28"/>
      </c>
    </row>
    <row r="564" spans="8:12" ht="12.75">
      <c r="H564" s="59">
        <f t="shared" si="29"/>
      </c>
      <c r="I564" s="60"/>
      <c r="K564" s="61">
        <f t="shared" si="30"/>
      </c>
      <c r="L564" s="62">
        <f t="shared" si="28"/>
      </c>
    </row>
    <row r="565" spans="8:12" ht="12.75">
      <c r="H565" s="59">
        <f t="shared" si="29"/>
      </c>
      <c r="I565" s="60"/>
      <c r="K565" s="61">
        <f t="shared" si="30"/>
      </c>
      <c r="L565" s="62">
        <f t="shared" si="28"/>
      </c>
    </row>
    <row r="566" spans="8:12" ht="12.75">
      <c r="H566" s="59">
        <f t="shared" si="29"/>
      </c>
      <c r="I566" s="60"/>
      <c r="K566" s="61">
        <f t="shared" si="30"/>
      </c>
      <c r="L566" s="62">
        <f t="shared" si="28"/>
      </c>
    </row>
    <row r="567" spans="8:12" ht="12.75">
      <c r="H567" s="59">
        <f t="shared" si="29"/>
      </c>
      <c r="I567" s="60"/>
      <c r="K567" s="61">
        <f t="shared" si="30"/>
      </c>
      <c r="L567" s="62">
        <f t="shared" si="28"/>
      </c>
    </row>
    <row r="568" spans="8:12" ht="12.75">
      <c r="H568" s="59">
        <f t="shared" si="29"/>
      </c>
      <c r="I568" s="60"/>
      <c r="K568" s="61">
        <f t="shared" si="30"/>
      </c>
      <c r="L568" s="62">
        <f t="shared" si="28"/>
      </c>
    </row>
    <row r="569" spans="8:12" ht="12.75">
      <c r="H569" s="59">
        <f t="shared" si="29"/>
      </c>
      <c r="I569" s="60"/>
      <c r="K569" s="61">
        <f t="shared" si="30"/>
      </c>
      <c r="L569" s="62">
        <f t="shared" si="28"/>
      </c>
    </row>
    <row r="570" spans="8:12" ht="12.75">
      <c r="H570" s="59">
        <f t="shared" si="29"/>
      </c>
      <c r="I570" s="60"/>
      <c r="K570" s="61">
        <f t="shared" si="30"/>
      </c>
      <c r="L570" s="62">
        <f t="shared" si="28"/>
      </c>
    </row>
    <row r="571" spans="8:12" ht="12.75">
      <c r="H571" s="59">
        <f t="shared" si="29"/>
      </c>
      <c r="I571" s="60"/>
      <c r="K571" s="61">
        <f t="shared" si="30"/>
      </c>
      <c r="L571" s="62">
        <f t="shared" si="28"/>
      </c>
    </row>
    <row r="572" spans="8:12" ht="12.75">
      <c r="H572" s="59">
        <f t="shared" si="29"/>
      </c>
      <c r="I572" s="60"/>
      <c r="K572" s="61">
        <f t="shared" si="30"/>
      </c>
      <c r="L572" s="62">
        <f t="shared" si="28"/>
      </c>
    </row>
    <row r="573" spans="8:12" ht="12.75">
      <c r="H573" s="59">
        <f t="shared" si="29"/>
      </c>
      <c r="I573" s="60"/>
      <c r="K573" s="61">
        <f t="shared" si="30"/>
      </c>
      <c r="L573" s="62">
        <f t="shared" si="28"/>
      </c>
    </row>
    <row r="574" spans="8:12" ht="12.75">
      <c r="H574" s="59">
        <f t="shared" si="29"/>
      </c>
      <c r="I574" s="60"/>
      <c r="K574" s="61">
        <f t="shared" si="30"/>
      </c>
      <c r="L574" s="62">
        <f t="shared" si="28"/>
      </c>
    </row>
    <row r="575" spans="8:12" ht="12.75">
      <c r="H575" s="59">
        <f t="shared" si="29"/>
      </c>
      <c r="I575" s="60"/>
      <c r="K575" s="61">
        <f t="shared" si="30"/>
      </c>
      <c r="L575" s="62">
        <f t="shared" si="28"/>
      </c>
    </row>
    <row r="576" spans="8:12" ht="12.75">
      <c r="H576" s="59">
        <f t="shared" si="29"/>
      </c>
      <c r="I576" s="60"/>
      <c r="K576" s="61">
        <f t="shared" si="30"/>
      </c>
      <c r="L576" s="62">
        <f t="shared" si="28"/>
      </c>
    </row>
    <row r="577" spans="8:12" ht="12.75">
      <c r="H577" s="59">
        <f t="shared" si="29"/>
      </c>
      <c r="I577" s="60"/>
      <c r="K577" s="61">
        <f t="shared" si="30"/>
      </c>
      <c r="L577" s="62">
        <f t="shared" si="28"/>
      </c>
    </row>
    <row r="578" spans="8:12" ht="12.75">
      <c r="H578" s="59">
        <f t="shared" si="29"/>
      </c>
      <c r="I578" s="60"/>
      <c r="K578" s="61">
        <f t="shared" si="30"/>
      </c>
      <c r="L578" s="62">
        <f t="shared" si="28"/>
      </c>
    </row>
    <row r="579" spans="8:12" ht="12.75">
      <c r="H579" s="59">
        <f t="shared" si="29"/>
      </c>
      <c r="I579" s="60"/>
      <c r="K579" s="61">
        <f t="shared" si="30"/>
      </c>
      <c r="L579" s="62">
        <f aca="true" t="shared" si="31" ref="L579:L642">IF(H579="","",E$5*I579)</f>
      </c>
    </row>
    <row r="580" spans="8:12" ht="12.75">
      <c r="H580" s="59">
        <f aca="true" t="shared" si="32" ref="H580:H643">IF(H579&lt;5,H579+0.02,"")</f>
      </c>
      <c r="I580" s="60"/>
      <c r="K580" s="61">
        <f aca="true" t="shared" si="33" ref="K580:K643">IF(H579&lt;5,H579+0.02,"")</f>
      </c>
      <c r="L580" s="62">
        <f t="shared" si="31"/>
      </c>
    </row>
    <row r="581" spans="8:12" ht="12.75">
      <c r="H581" s="59">
        <f t="shared" si="32"/>
      </c>
      <c r="I581" s="60"/>
      <c r="K581" s="61">
        <f t="shared" si="33"/>
      </c>
      <c r="L581" s="62">
        <f t="shared" si="31"/>
      </c>
    </row>
    <row r="582" spans="8:12" ht="12.75">
      <c r="H582" s="59">
        <f t="shared" si="32"/>
      </c>
      <c r="I582" s="60"/>
      <c r="K582" s="61">
        <f t="shared" si="33"/>
      </c>
      <c r="L582" s="62">
        <f t="shared" si="31"/>
      </c>
    </row>
    <row r="583" spans="8:12" ht="12.75">
      <c r="H583" s="59">
        <f t="shared" si="32"/>
      </c>
      <c r="I583" s="60"/>
      <c r="K583" s="61">
        <f t="shared" si="33"/>
      </c>
      <c r="L583" s="62">
        <f t="shared" si="31"/>
      </c>
    </row>
    <row r="584" spans="8:12" ht="12.75">
      <c r="H584" s="59">
        <f t="shared" si="32"/>
      </c>
      <c r="I584" s="60"/>
      <c r="K584" s="61">
        <f t="shared" si="33"/>
      </c>
      <c r="L584" s="62">
        <f t="shared" si="31"/>
      </c>
    </row>
    <row r="585" spans="8:12" ht="12.75">
      <c r="H585" s="59">
        <f t="shared" si="32"/>
      </c>
      <c r="I585" s="60"/>
      <c r="K585" s="61">
        <f t="shared" si="33"/>
      </c>
      <c r="L585" s="62">
        <f t="shared" si="31"/>
      </c>
    </row>
    <row r="586" spans="8:12" ht="12.75">
      <c r="H586" s="59">
        <f t="shared" si="32"/>
      </c>
      <c r="I586" s="60"/>
      <c r="K586" s="61">
        <f t="shared" si="33"/>
      </c>
      <c r="L586" s="62">
        <f t="shared" si="31"/>
      </c>
    </row>
    <row r="587" spans="8:12" ht="12.75">
      <c r="H587" s="59">
        <f t="shared" si="32"/>
      </c>
      <c r="I587" s="60"/>
      <c r="K587" s="61">
        <f t="shared" si="33"/>
      </c>
      <c r="L587" s="62">
        <f t="shared" si="31"/>
      </c>
    </row>
    <row r="588" spans="8:12" ht="12.75">
      <c r="H588" s="59">
        <f t="shared" si="32"/>
      </c>
      <c r="I588" s="60"/>
      <c r="K588" s="61">
        <f t="shared" si="33"/>
      </c>
      <c r="L588" s="62">
        <f t="shared" si="31"/>
      </c>
    </row>
    <row r="589" spans="8:12" ht="12.75">
      <c r="H589" s="59">
        <f t="shared" si="32"/>
      </c>
      <c r="I589" s="60"/>
      <c r="K589" s="61">
        <f t="shared" si="33"/>
      </c>
      <c r="L589" s="62">
        <f t="shared" si="31"/>
      </c>
    </row>
    <row r="590" spans="8:12" ht="12.75">
      <c r="H590" s="59">
        <f t="shared" si="32"/>
      </c>
      <c r="I590" s="60"/>
      <c r="K590" s="61">
        <f t="shared" si="33"/>
      </c>
      <c r="L590" s="62">
        <f t="shared" si="31"/>
      </c>
    </row>
    <row r="591" spans="8:12" ht="12.75">
      <c r="H591" s="59">
        <f t="shared" si="32"/>
      </c>
      <c r="I591" s="60"/>
      <c r="K591" s="61">
        <f t="shared" si="33"/>
      </c>
      <c r="L591" s="62">
        <f t="shared" si="31"/>
      </c>
    </row>
    <row r="592" spans="8:12" ht="12.75">
      <c r="H592" s="59">
        <f t="shared" si="32"/>
      </c>
      <c r="I592" s="60"/>
      <c r="K592" s="61">
        <f t="shared" si="33"/>
      </c>
      <c r="L592" s="62">
        <f t="shared" si="31"/>
      </c>
    </row>
    <row r="593" spans="8:12" ht="12.75">
      <c r="H593" s="59">
        <f t="shared" si="32"/>
      </c>
      <c r="I593" s="60"/>
      <c r="K593" s="61">
        <f t="shared" si="33"/>
      </c>
      <c r="L593" s="62">
        <f t="shared" si="31"/>
      </c>
    </row>
    <row r="594" spans="8:12" ht="12.75">
      <c r="H594" s="59">
        <f t="shared" si="32"/>
      </c>
      <c r="I594" s="60"/>
      <c r="K594" s="61">
        <f t="shared" si="33"/>
      </c>
      <c r="L594" s="62">
        <f t="shared" si="31"/>
      </c>
    </row>
    <row r="595" spans="8:12" ht="12.75">
      <c r="H595" s="59">
        <f t="shared" si="32"/>
      </c>
      <c r="I595" s="60"/>
      <c r="K595" s="61">
        <f t="shared" si="33"/>
      </c>
      <c r="L595" s="62">
        <f t="shared" si="31"/>
      </c>
    </row>
    <row r="596" spans="8:12" ht="12.75">
      <c r="H596" s="59">
        <f t="shared" si="32"/>
      </c>
      <c r="I596" s="60"/>
      <c r="K596" s="61">
        <f t="shared" si="33"/>
      </c>
      <c r="L596" s="62">
        <f t="shared" si="31"/>
      </c>
    </row>
    <row r="597" spans="8:12" ht="12.75">
      <c r="H597" s="59">
        <f t="shared" si="32"/>
      </c>
      <c r="I597" s="60"/>
      <c r="K597" s="61">
        <f t="shared" si="33"/>
      </c>
      <c r="L597" s="62">
        <f t="shared" si="31"/>
      </c>
    </row>
    <row r="598" spans="8:12" ht="12.75">
      <c r="H598" s="59">
        <f t="shared" si="32"/>
      </c>
      <c r="I598" s="60"/>
      <c r="K598" s="61">
        <f t="shared" si="33"/>
      </c>
      <c r="L598" s="62">
        <f t="shared" si="31"/>
      </c>
    </row>
    <row r="599" spans="8:12" ht="12.75">
      <c r="H599" s="59">
        <f t="shared" si="32"/>
      </c>
      <c r="I599" s="60"/>
      <c r="K599" s="61">
        <f t="shared" si="33"/>
      </c>
      <c r="L599" s="62">
        <f t="shared" si="31"/>
      </c>
    </row>
    <row r="600" spans="8:12" ht="12.75">
      <c r="H600" s="59">
        <f t="shared" si="32"/>
      </c>
      <c r="I600" s="60"/>
      <c r="K600" s="61">
        <f t="shared" si="33"/>
      </c>
      <c r="L600" s="62">
        <f t="shared" si="31"/>
      </c>
    </row>
    <row r="601" spans="8:12" ht="12.75">
      <c r="H601" s="59">
        <f t="shared" si="32"/>
      </c>
      <c r="I601" s="60"/>
      <c r="K601" s="61">
        <f t="shared" si="33"/>
      </c>
      <c r="L601" s="62">
        <f t="shared" si="31"/>
      </c>
    </row>
    <row r="602" spans="8:12" ht="12.75">
      <c r="H602" s="59">
        <f t="shared" si="32"/>
      </c>
      <c r="I602" s="60"/>
      <c r="K602" s="61">
        <f t="shared" si="33"/>
      </c>
      <c r="L602" s="62">
        <f t="shared" si="31"/>
      </c>
    </row>
    <row r="603" spans="8:12" ht="12.75">
      <c r="H603" s="59">
        <f t="shared" si="32"/>
      </c>
      <c r="I603" s="60"/>
      <c r="K603" s="61">
        <f t="shared" si="33"/>
      </c>
      <c r="L603" s="62">
        <f t="shared" si="31"/>
      </c>
    </row>
    <row r="604" spans="8:12" ht="12.75">
      <c r="H604" s="59">
        <f t="shared" si="32"/>
      </c>
      <c r="I604" s="60"/>
      <c r="K604" s="61">
        <f t="shared" si="33"/>
      </c>
      <c r="L604" s="62">
        <f t="shared" si="31"/>
      </c>
    </row>
    <row r="605" spans="8:12" ht="12.75">
      <c r="H605" s="59">
        <f t="shared" si="32"/>
      </c>
      <c r="I605" s="60"/>
      <c r="K605" s="61">
        <f t="shared" si="33"/>
      </c>
      <c r="L605" s="62">
        <f t="shared" si="31"/>
      </c>
    </row>
    <row r="606" spans="8:12" ht="12.75">
      <c r="H606" s="59">
        <f t="shared" si="32"/>
      </c>
      <c r="I606" s="60"/>
      <c r="K606" s="61">
        <f t="shared" si="33"/>
      </c>
      <c r="L606" s="62">
        <f t="shared" si="31"/>
      </c>
    </row>
    <row r="607" spans="8:12" ht="12.75">
      <c r="H607" s="59">
        <f t="shared" si="32"/>
      </c>
      <c r="I607" s="60"/>
      <c r="K607" s="61">
        <f t="shared" si="33"/>
      </c>
      <c r="L607" s="62">
        <f t="shared" si="31"/>
      </c>
    </row>
    <row r="608" spans="8:12" ht="12.75">
      <c r="H608" s="59">
        <f t="shared" si="32"/>
      </c>
      <c r="I608" s="60"/>
      <c r="K608" s="61">
        <f t="shared" si="33"/>
      </c>
      <c r="L608" s="62">
        <f t="shared" si="31"/>
      </c>
    </row>
    <row r="609" spans="8:12" ht="12.75">
      <c r="H609" s="59">
        <f t="shared" si="32"/>
      </c>
      <c r="I609" s="60"/>
      <c r="K609" s="61">
        <f t="shared" si="33"/>
      </c>
      <c r="L609" s="62">
        <f t="shared" si="31"/>
      </c>
    </row>
    <row r="610" spans="8:12" ht="12.75">
      <c r="H610" s="59">
        <f t="shared" si="32"/>
      </c>
      <c r="I610" s="60"/>
      <c r="K610" s="61">
        <f t="shared" si="33"/>
      </c>
      <c r="L610" s="62">
        <f t="shared" si="31"/>
      </c>
    </row>
    <row r="611" spans="8:12" ht="12.75">
      <c r="H611" s="59">
        <f t="shared" si="32"/>
      </c>
      <c r="I611" s="60"/>
      <c r="K611" s="61">
        <f t="shared" si="33"/>
      </c>
      <c r="L611" s="62">
        <f t="shared" si="31"/>
      </c>
    </row>
    <row r="612" spans="8:12" ht="12.75">
      <c r="H612" s="59">
        <f t="shared" si="32"/>
      </c>
      <c r="I612" s="60"/>
      <c r="K612" s="61">
        <f t="shared" si="33"/>
      </c>
      <c r="L612" s="62">
        <f t="shared" si="31"/>
      </c>
    </row>
    <row r="613" spans="8:12" ht="12.75">
      <c r="H613" s="59">
        <f t="shared" si="32"/>
      </c>
      <c r="I613" s="60"/>
      <c r="K613" s="61">
        <f t="shared" si="33"/>
      </c>
      <c r="L613" s="62">
        <f t="shared" si="31"/>
      </c>
    </row>
    <row r="614" spans="8:12" ht="12.75">
      <c r="H614" s="59">
        <f t="shared" si="32"/>
      </c>
      <c r="I614" s="60"/>
      <c r="K614" s="61">
        <f t="shared" si="33"/>
      </c>
      <c r="L614" s="62">
        <f t="shared" si="31"/>
      </c>
    </row>
    <row r="615" spans="8:12" ht="12.75">
      <c r="H615" s="59">
        <f t="shared" si="32"/>
      </c>
      <c r="I615" s="60"/>
      <c r="K615" s="61">
        <f t="shared" si="33"/>
      </c>
      <c r="L615" s="62">
        <f t="shared" si="31"/>
      </c>
    </row>
    <row r="616" spans="8:12" ht="12.75">
      <c r="H616" s="59">
        <f t="shared" si="32"/>
      </c>
      <c r="I616" s="60"/>
      <c r="K616" s="61">
        <f t="shared" si="33"/>
      </c>
      <c r="L616" s="62">
        <f t="shared" si="31"/>
      </c>
    </row>
    <row r="617" spans="8:12" ht="12.75">
      <c r="H617" s="59">
        <f t="shared" si="32"/>
      </c>
      <c r="I617" s="60"/>
      <c r="K617" s="61">
        <f t="shared" si="33"/>
      </c>
      <c r="L617" s="62">
        <f t="shared" si="31"/>
      </c>
    </row>
    <row r="618" spans="8:12" ht="12.75">
      <c r="H618" s="59">
        <f t="shared" si="32"/>
      </c>
      <c r="I618" s="60"/>
      <c r="K618" s="61">
        <f t="shared" si="33"/>
      </c>
      <c r="L618" s="62">
        <f t="shared" si="31"/>
      </c>
    </row>
    <row r="619" spans="8:12" ht="12.75">
      <c r="H619" s="59">
        <f t="shared" si="32"/>
      </c>
      <c r="I619" s="60"/>
      <c r="K619" s="61">
        <f t="shared" si="33"/>
      </c>
      <c r="L619" s="62">
        <f t="shared" si="31"/>
      </c>
    </row>
    <row r="620" spans="8:12" ht="12.75">
      <c r="H620" s="59">
        <f t="shared" si="32"/>
      </c>
      <c r="I620" s="60"/>
      <c r="K620" s="61">
        <f t="shared" si="33"/>
      </c>
      <c r="L620" s="62">
        <f t="shared" si="31"/>
      </c>
    </row>
    <row r="621" spans="8:12" ht="12.75">
      <c r="H621" s="59">
        <f t="shared" si="32"/>
      </c>
      <c r="I621" s="60"/>
      <c r="K621" s="61">
        <f t="shared" si="33"/>
      </c>
      <c r="L621" s="62">
        <f t="shared" si="31"/>
      </c>
    </row>
    <row r="622" spans="8:12" ht="12.75">
      <c r="H622" s="59">
        <f t="shared" si="32"/>
      </c>
      <c r="I622" s="60"/>
      <c r="K622" s="61">
        <f t="shared" si="33"/>
      </c>
      <c r="L622" s="62">
        <f t="shared" si="31"/>
      </c>
    </row>
    <row r="623" spans="8:12" ht="12.75">
      <c r="H623" s="59">
        <f t="shared" si="32"/>
      </c>
      <c r="I623" s="60"/>
      <c r="K623" s="61">
        <f t="shared" si="33"/>
      </c>
      <c r="L623" s="62">
        <f t="shared" si="31"/>
      </c>
    </row>
    <row r="624" spans="8:12" ht="12.75">
      <c r="H624" s="59">
        <f t="shared" si="32"/>
      </c>
      <c r="I624" s="60"/>
      <c r="K624" s="61">
        <f t="shared" si="33"/>
      </c>
      <c r="L624" s="62">
        <f t="shared" si="31"/>
      </c>
    </row>
    <row r="625" spans="8:12" ht="12.75">
      <c r="H625" s="59">
        <f t="shared" si="32"/>
      </c>
      <c r="I625" s="60"/>
      <c r="K625" s="61">
        <f t="shared" si="33"/>
      </c>
      <c r="L625" s="62">
        <f t="shared" si="31"/>
      </c>
    </row>
    <row r="626" spans="8:12" ht="12.75">
      <c r="H626" s="59">
        <f t="shared" si="32"/>
      </c>
      <c r="I626" s="60"/>
      <c r="K626" s="61">
        <f t="shared" si="33"/>
      </c>
      <c r="L626" s="62">
        <f t="shared" si="31"/>
      </c>
    </row>
    <row r="627" spans="8:12" ht="12.75">
      <c r="H627" s="59">
        <f t="shared" si="32"/>
      </c>
      <c r="I627" s="60"/>
      <c r="K627" s="61">
        <f t="shared" si="33"/>
      </c>
      <c r="L627" s="62">
        <f t="shared" si="31"/>
      </c>
    </row>
    <row r="628" spans="8:12" ht="12.75">
      <c r="H628" s="59">
        <f t="shared" si="32"/>
      </c>
      <c r="I628" s="60"/>
      <c r="K628" s="61">
        <f t="shared" si="33"/>
      </c>
      <c r="L628" s="62">
        <f t="shared" si="31"/>
      </c>
    </row>
    <row r="629" spans="8:12" ht="12.75">
      <c r="H629" s="59">
        <f t="shared" si="32"/>
      </c>
      <c r="I629" s="60"/>
      <c r="K629" s="61">
        <f t="shared" si="33"/>
      </c>
      <c r="L629" s="62">
        <f t="shared" si="31"/>
      </c>
    </row>
    <row r="630" spans="8:12" ht="12.75">
      <c r="H630" s="59">
        <f t="shared" si="32"/>
      </c>
      <c r="I630" s="60"/>
      <c r="K630" s="61">
        <f t="shared" si="33"/>
      </c>
      <c r="L630" s="62">
        <f t="shared" si="31"/>
      </c>
    </row>
    <row r="631" spans="8:12" ht="12.75">
      <c r="H631" s="59">
        <f t="shared" si="32"/>
      </c>
      <c r="I631" s="60"/>
      <c r="K631" s="61">
        <f t="shared" si="33"/>
      </c>
      <c r="L631" s="62">
        <f t="shared" si="31"/>
      </c>
    </row>
    <row r="632" spans="8:12" ht="12.75">
      <c r="H632" s="59">
        <f t="shared" si="32"/>
      </c>
      <c r="I632" s="60"/>
      <c r="K632" s="61">
        <f t="shared" si="33"/>
      </c>
      <c r="L632" s="62">
        <f t="shared" si="31"/>
      </c>
    </row>
    <row r="633" spans="8:12" ht="12.75">
      <c r="H633" s="59">
        <f t="shared" si="32"/>
      </c>
      <c r="I633" s="60"/>
      <c r="K633" s="61">
        <f t="shared" si="33"/>
      </c>
      <c r="L633" s="62">
        <f t="shared" si="31"/>
      </c>
    </row>
    <row r="634" spans="8:12" ht="12.75">
      <c r="H634" s="59">
        <f t="shared" si="32"/>
      </c>
      <c r="I634" s="60"/>
      <c r="K634" s="61">
        <f t="shared" si="33"/>
      </c>
      <c r="L634" s="62">
        <f t="shared" si="31"/>
      </c>
    </row>
    <row r="635" spans="8:12" ht="12.75">
      <c r="H635" s="59">
        <f t="shared" si="32"/>
      </c>
      <c r="I635" s="60"/>
      <c r="K635" s="61">
        <f t="shared" si="33"/>
      </c>
      <c r="L635" s="62">
        <f t="shared" si="31"/>
      </c>
    </row>
    <row r="636" spans="8:12" ht="12.75">
      <c r="H636" s="59">
        <f t="shared" si="32"/>
      </c>
      <c r="I636" s="60"/>
      <c r="K636" s="61">
        <f t="shared" si="33"/>
      </c>
      <c r="L636" s="62">
        <f t="shared" si="31"/>
      </c>
    </row>
    <row r="637" spans="8:12" ht="12.75">
      <c r="H637" s="59">
        <f t="shared" si="32"/>
      </c>
      <c r="I637" s="60"/>
      <c r="K637" s="61">
        <f t="shared" si="33"/>
      </c>
      <c r="L637" s="62">
        <f t="shared" si="31"/>
      </c>
    </row>
    <row r="638" spans="8:12" ht="12.75">
      <c r="H638" s="59">
        <f t="shared" si="32"/>
      </c>
      <c r="I638" s="60"/>
      <c r="K638" s="61">
        <f t="shared" si="33"/>
      </c>
      <c r="L638" s="62">
        <f t="shared" si="31"/>
      </c>
    </row>
    <row r="639" spans="8:12" ht="12.75">
      <c r="H639" s="59">
        <f t="shared" si="32"/>
      </c>
      <c r="I639" s="60"/>
      <c r="K639" s="61">
        <f t="shared" si="33"/>
      </c>
      <c r="L639" s="62">
        <f t="shared" si="31"/>
      </c>
    </row>
    <row r="640" spans="8:12" ht="12.75">
      <c r="H640" s="59">
        <f t="shared" si="32"/>
      </c>
      <c r="I640" s="60"/>
      <c r="K640" s="61">
        <f t="shared" si="33"/>
      </c>
      <c r="L640" s="62">
        <f t="shared" si="31"/>
      </c>
    </row>
    <row r="641" spans="8:12" ht="12.75">
      <c r="H641" s="59">
        <f t="shared" si="32"/>
      </c>
      <c r="I641" s="60"/>
      <c r="K641" s="61">
        <f t="shared" si="33"/>
      </c>
      <c r="L641" s="62">
        <f t="shared" si="31"/>
      </c>
    </row>
    <row r="642" spans="8:12" ht="12.75">
      <c r="H642" s="59">
        <f t="shared" si="32"/>
      </c>
      <c r="I642" s="60"/>
      <c r="K642" s="61">
        <f t="shared" si="33"/>
      </c>
      <c r="L642" s="62">
        <f t="shared" si="31"/>
      </c>
    </row>
    <row r="643" spans="8:12" ht="12.75">
      <c r="H643" s="59">
        <f t="shared" si="32"/>
      </c>
      <c r="I643" s="60"/>
      <c r="K643" s="61">
        <f t="shared" si="33"/>
      </c>
      <c r="L643" s="62">
        <f aca="true" t="shared" si="34" ref="L643:L706">IF(H643="","",E$5*I643)</f>
      </c>
    </row>
    <row r="644" spans="8:12" ht="12.75">
      <c r="H644" s="59">
        <f aca="true" t="shared" si="35" ref="H644:H707">IF(H643&lt;5,H643+0.02,"")</f>
      </c>
      <c r="I644" s="60"/>
      <c r="K644" s="61">
        <f aca="true" t="shared" si="36" ref="K644:K707">IF(H643&lt;5,H643+0.02,"")</f>
      </c>
      <c r="L644" s="62">
        <f t="shared" si="34"/>
      </c>
    </row>
    <row r="645" spans="8:12" ht="12.75">
      <c r="H645" s="59">
        <f t="shared" si="35"/>
      </c>
      <c r="I645" s="60"/>
      <c r="K645" s="61">
        <f t="shared" si="36"/>
      </c>
      <c r="L645" s="62">
        <f t="shared" si="34"/>
      </c>
    </row>
    <row r="646" spans="8:12" ht="12.75">
      <c r="H646" s="59">
        <f t="shared" si="35"/>
      </c>
      <c r="I646" s="60"/>
      <c r="K646" s="61">
        <f t="shared" si="36"/>
      </c>
      <c r="L646" s="62">
        <f t="shared" si="34"/>
      </c>
    </row>
    <row r="647" spans="8:12" ht="12.75">
      <c r="H647" s="59">
        <f t="shared" si="35"/>
      </c>
      <c r="I647" s="60"/>
      <c r="K647" s="61">
        <f t="shared" si="36"/>
      </c>
      <c r="L647" s="62">
        <f t="shared" si="34"/>
      </c>
    </row>
    <row r="648" spans="8:12" ht="12.75">
      <c r="H648" s="59">
        <f t="shared" si="35"/>
      </c>
      <c r="I648" s="60"/>
      <c r="K648" s="61">
        <f t="shared" si="36"/>
      </c>
      <c r="L648" s="62">
        <f t="shared" si="34"/>
      </c>
    </row>
    <row r="649" spans="8:12" ht="12.75">
      <c r="H649" s="59">
        <f t="shared" si="35"/>
      </c>
      <c r="I649" s="60"/>
      <c r="K649" s="61">
        <f t="shared" si="36"/>
      </c>
      <c r="L649" s="62">
        <f t="shared" si="34"/>
      </c>
    </row>
    <row r="650" spans="8:12" ht="12.75">
      <c r="H650" s="59">
        <f t="shared" si="35"/>
      </c>
      <c r="I650" s="60"/>
      <c r="K650" s="61">
        <f t="shared" si="36"/>
      </c>
      <c r="L650" s="62">
        <f t="shared" si="34"/>
      </c>
    </row>
    <row r="651" spans="8:12" ht="12.75">
      <c r="H651" s="59">
        <f t="shared" si="35"/>
      </c>
      <c r="I651" s="60"/>
      <c r="K651" s="61">
        <f t="shared" si="36"/>
      </c>
      <c r="L651" s="62">
        <f t="shared" si="34"/>
      </c>
    </row>
    <row r="652" spans="8:12" ht="12.75">
      <c r="H652" s="59">
        <f t="shared" si="35"/>
      </c>
      <c r="I652" s="60"/>
      <c r="K652" s="61">
        <f t="shared" si="36"/>
      </c>
      <c r="L652" s="62">
        <f t="shared" si="34"/>
      </c>
    </row>
    <row r="653" spans="8:12" ht="12.75">
      <c r="H653" s="59">
        <f t="shared" si="35"/>
      </c>
      <c r="I653" s="60"/>
      <c r="K653" s="61">
        <f t="shared" si="36"/>
      </c>
      <c r="L653" s="62">
        <f t="shared" si="34"/>
      </c>
    </row>
    <row r="654" spans="8:12" ht="12.75">
      <c r="H654" s="59">
        <f t="shared" si="35"/>
      </c>
      <c r="I654" s="60"/>
      <c r="K654" s="61">
        <f t="shared" si="36"/>
      </c>
      <c r="L654" s="62">
        <f t="shared" si="34"/>
      </c>
    </row>
    <row r="655" spans="8:12" ht="12.75">
      <c r="H655" s="59">
        <f t="shared" si="35"/>
      </c>
      <c r="I655" s="60"/>
      <c r="K655" s="61">
        <f t="shared" si="36"/>
      </c>
      <c r="L655" s="62">
        <f t="shared" si="34"/>
      </c>
    </row>
    <row r="656" spans="8:12" ht="12.75">
      <c r="H656" s="59">
        <f t="shared" si="35"/>
      </c>
      <c r="I656" s="60"/>
      <c r="K656" s="61">
        <f t="shared" si="36"/>
      </c>
      <c r="L656" s="62">
        <f t="shared" si="34"/>
      </c>
    </row>
    <row r="657" spans="8:12" ht="12.75">
      <c r="H657" s="59">
        <f t="shared" si="35"/>
      </c>
      <c r="I657" s="60"/>
      <c r="K657" s="61">
        <f t="shared" si="36"/>
      </c>
      <c r="L657" s="62">
        <f t="shared" si="34"/>
      </c>
    </row>
    <row r="658" spans="8:12" ht="12.75">
      <c r="H658" s="59">
        <f t="shared" si="35"/>
      </c>
      <c r="I658" s="60"/>
      <c r="K658" s="61">
        <f t="shared" si="36"/>
      </c>
      <c r="L658" s="62">
        <f t="shared" si="34"/>
      </c>
    </row>
    <row r="659" spans="8:12" ht="12.75">
      <c r="H659" s="59">
        <f t="shared" si="35"/>
      </c>
      <c r="I659" s="60"/>
      <c r="K659" s="61">
        <f t="shared" si="36"/>
      </c>
      <c r="L659" s="62">
        <f t="shared" si="34"/>
      </c>
    </row>
    <row r="660" spans="8:12" ht="12.75">
      <c r="H660" s="59">
        <f t="shared" si="35"/>
      </c>
      <c r="I660" s="60"/>
      <c r="K660" s="61">
        <f t="shared" si="36"/>
      </c>
      <c r="L660" s="62">
        <f t="shared" si="34"/>
      </c>
    </row>
    <row r="661" spans="8:12" ht="12.75">
      <c r="H661" s="59">
        <f t="shared" si="35"/>
      </c>
      <c r="I661" s="60"/>
      <c r="K661" s="61">
        <f t="shared" si="36"/>
      </c>
      <c r="L661" s="62">
        <f t="shared" si="34"/>
      </c>
    </row>
    <row r="662" spans="8:12" ht="12.75">
      <c r="H662" s="59">
        <f t="shared" si="35"/>
      </c>
      <c r="I662" s="60"/>
      <c r="K662" s="61">
        <f t="shared" si="36"/>
      </c>
      <c r="L662" s="62">
        <f t="shared" si="34"/>
      </c>
    </row>
    <row r="663" spans="8:12" ht="12.75">
      <c r="H663" s="59">
        <f t="shared" si="35"/>
      </c>
      <c r="I663" s="60"/>
      <c r="K663" s="61">
        <f t="shared" si="36"/>
      </c>
      <c r="L663" s="62">
        <f t="shared" si="34"/>
      </c>
    </row>
    <row r="664" spans="8:12" ht="12.75">
      <c r="H664" s="59">
        <f t="shared" si="35"/>
      </c>
      <c r="I664" s="60"/>
      <c r="K664" s="61">
        <f t="shared" si="36"/>
      </c>
      <c r="L664" s="62">
        <f t="shared" si="34"/>
      </c>
    </row>
    <row r="665" spans="8:12" ht="12.75">
      <c r="H665" s="59">
        <f t="shared" si="35"/>
      </c>
      <c r="I665" s="60"/>
      <c r="K665" s="61">
        <f t="shared" si="36"/>
      </c>
      <c r="L665" s="62">
        <f t="shared" si="34"/>
      </c>
    </row>
    <row r="666" spans="8:12" ht="12.75">
      <c r="H666" s="59">
        <f t="shared" si="35"/>
      </c>
      <c r="I666" s="60"/>
      <c r="K666" s="61">
        <f t="shared" si="36"/>
      </c>
      <c r="L666" s="62">
        <f t="shared" si="34"/>
      </c>
    </row>
    <row r="667" spans="8:12" ht="12.75">
      <c r="H667" s="59">
        <f t="shared" si="35"/>
      </c>
      <c r="I667" s="60"/>
      <c r="K667" s="61">
        <f t="shared" si="36"/>
      </c>
      <c r="L667" s="62">
        <f t="shared" si="34"/>
      </c>
    </row>
    <row r="668" spans="8:12" ht="12.75">
      <c r="H668" s="59">
        <f t="shared" si="35"/>
      </c>
      <c r="I668" s="60"/>
      <c r="K668" s="61">
        <f t="shared" si="36"/>
      </c>
      <c r="L668" s="62">
        <f t="shared" si="34"/>
      </c>
    </row>
    <row r="669" spans="8:12" ht="12.75">
      <c r="H669" s="59">
        <f t="shared" si="35"/>
      </c>
      <c r="I669" s="60"/>
      <c r="K669" s="61">
        <f t="shared" si="36"/>
      </c>
      <c r="L669" s="62">
        <f t="shared" si="34"/>
      </c>
    </row>
    <row r="670" spans="8:12" ht="12.75">
      <c r="H670" s="59">
        <f t="shared" si="35"/>
      </c>
      <c r="I670" s="60"/>
      <c r="K670" s="61">
        <f t="shared" si="36"/>
      </c>
      <c r="L670" s="62">
        <f t="shared" si="34"/>
      </c>
    </row>
    <row r="671" spans="8:12" ht="12.75">
      <c r="H671" s="59">
        <f t="shared" si="35"/>
      </c>
      <c r="I671" s="60"/>
      <c r="K671" s="61">
        <f t="shared" si="36"/>
      </c>
      <c r="L671" s="62">
        <f t="shared" si="34"/>
      </c>
    </row>
    <row r="672" spans="8:12" ht="12.75">
      <c r="H672" s="59">
        <f t="shared" si="35"/>
      </c>
      <c r="I672" s="60"/>
      <c r="K672" s="61">
        <f t="shared" si="36"/>
      </c>
      <c r="L672" s="62">
        <f t="shared" si="34"/>
      </c>
    </row>
    <row r="673" spans="8:12" ht="12.75">
      <c r="H673" s="59">
        <f t="shared" si="35"/>
      </c>
      <c r="I673" s="60"/>
      <c r="K673" s="61">
        <f t="shared" si="36"/>
      </c>
      <c r="L673" s="62">
        <f t="shared" si="34"/>
      </c>
    </row>
    <row r="674" spans="8:12" ht="12.75">
      <c r="H674" s="59">
        <f t="shared" si="35"/>
      </c>
      <c r="I674" s="60"/>
      <c r="K674" s="61">
        <f t="shared" si="36"/>
      </c>
      <c r="L674" s="62">
        <f t="shared" si="34"/>
      </c>
    </row>
    <row r="675" spans="8:12" ht="12.75">
      <c r="H675" s="59">
        <f t="shared" si="35"/>
      </c>
      <c r="I675" s="60"/>
      <c r="K675" s="61">
        <f t="shared" si="36"/>
      </c>
      <c r="L675" s="62">
        <f t="shared" si="34"/>
      </c>
    </row>
    <row r="676" spans="8:12" ht="12.75">
      <c r="H676" s="59">
        <f t="shared" si="35"/>
      </c>
      <c r="I676" s="60"/>
      <c r="K676" s="61">
        <f t="shared" si="36"/>
      </c>
      <c r="L676" s="62">
        <f t="shared" si="34"/>
      </c>
    </row>
    <row r="677" spans="8:12" ht="12.75">
      <c r="H677" s="59">
        <f t="shared" si="35"/>
      </c>
      <c r="I677" s="60"/>
      <c r="K677" s="61">
        <f t="shared" si="36"/>
      </c>
      <c r="L677" s="62">
        <f t="shared" si="34"/>
      </c>
    </row>
    <row r="678" spans="8:12" ht="12.75">
      <c r="H678" s="59">
        <f t="shared" si="35"/>
      </c>
      <c r="I678" s="60"/>
      <c r="K678" s="61">
        <f t="shared" si="36"/>
      </c>
      <c r="L678" s="62">
        <f t="shared" si="34"/>
      </c>
    </row>
    <row r="679" spans="8:12" ht="12.75">
      <c r="H679" s="59">
        <f t="shared" si="35"/>
      </c>
      <c r="I679" s="60"/>
      <c r="K679" s="61">
        <f t="shared" si="36"/>
      </c>
      <c r="L679" s="62">
        <f t="shared" si="34"/>
      </c>
    </row>
    <row r="680" spans="8:12" ht="12.75">
      <c r="H680" s="59">
        <f t="shared" si="35"/>
      </c>
      <c r="I680" s="60"/>
      <c r="K680" s="61">
        <f t="shared" si="36"/>
      </c>
      <c r="L680" s="62">
        <f t="shared" si="34"/>
      </c>
    </row>
    <row r="681" spans="8:12" ht="12.75">
      <c r="H681" s="59">
        <f t="shared" si="35"/>
      </c>
      <c r="I681" s="60"/>
      <c r="K681" s="61">
        <f t="shared" si="36"/>
      </c>
      <c r="L681" s="62">
        <f t="shared" si="34"/>
      </c>
    </row>
    <row r="682" spans="8:12" ht="12.75">
      <c r="H682" s="59">
        <f t="shared" si="35"/>
      </c>
      <c r="I682" s="60"/>
      <c r="K682" s="61">
        <f t="shared" si="36"/>
      </c>
      <c r="L682" s="62">
        <f t="shared" si="34"/>
      </c>
    </row>
    <row r="683" spans="8:12" ht="12.75">
      <c r="H683" s="59">
        <f t="shared" si="35"/>
      </c>
      <c r="I683" s="60"/>
      <c r="K683" s="61">
        <f t="shared" si="36"/>
      </c>
      <c r="L683" s="62">
        <f t="shared" si="34"/>
      </c>
    </row>
    <row r="684" spans="8:12" ht="12.75">
      <c r="H684" s="59">
        <f t="shared" si="35"/>
      </c>
      <c r="I684" s="60"/>
      <c r="K684" s="61">
        <f t="shared" si="36"/>
      </c>
      <c r="L684" s="62">
        <f t="shared" si="34"/>
      </c>
    </row>
    <row r="685" spans="8:12" ht="12.75">
      <c r="H685" s="59">
        <f t="shared" si="35"/>
      </c>
      <c r="I685" s="60"/>
      <c r="K685" s="61">
        <f t="shared" si="36"/>
      </c>
      <c r="L685" s="62">
        <f t="shared" si="34"/>
      </c>
    </row>
    <row r="686" spans="8:12" ht="12.75">
      <c r="H686" s="59">
        <f t="shared" si="35"/>
      </c>
      <c r="I686" s="60"/>
      <c r="K686" s="61">
        <f t="shared" si="36"/>
      </c>
      <c r="L686" s="62">
        <f t="shared" si="34"/>
      </c>
    </row>
    <row r="687" spans="8:12" ht="12.75">
      <c r="H687" s="59">
        <f t="shared" si="35"/>
      </c>
      <c r="I687" s="60"/>
      <c r="K687" s="61">
        <f t="shared" si="36"/>
      </c>
      <c r="L687" s="62">
        <f t="shared" si="34"/>
      </c>
    </row>
    <row r="688" spans="8:12" ht="12.75">
      <c r="H688" s="59">
        <f t="shared" si="35"/>
      </c>
      <c r="I688" s="60"/>
      <c r="K688" s="61">
        <f t="shared" si="36"/>
      </c>
      <c r="L688" s="62">
        <f t="shared" si="34"/>
      </c>
    </row>
    <row r="689" spans="8:12" ht="12.75">
      <c r="H689" s="59">
        <f t="shared" si="35"/>
      </c>
      <c r="I689" s="60"/>
      <c r="K689" s="61">
        <f t="shared" si="36"/>
      </c>
      <c r="L689" s="62">
        <f t="shared" si="34"/>
      </c>
    </row>
    <row r="690" spans="8:12" ht="12.75">
      <c r="H690" s="59">
        <f t="shared" si="35"/>
      </c>
      <c r="I690" s="60"/>
      <c r="K690" s="61">
        <f t="shared" si="36"/>
      </c>
      <c r="L690" s="62">
        <f t="shared" si="34"/>
      </c>
    </row>
    <row r="691" spans="8:12" ht="12.75">
      <c r="H691" s="59">
        <f t="shared" si="35"/>
      </c>
      <c r="I691" s="60"/>
      <c r="K691" s="61">
        <f t="shared" si="36"/>
      </c>
      <c r="L691" s="62">
        <f t="shared" si="34"/>
      </c>
    </row>
    <row r="692" spans="8:12" ht="12.75">
      <c r="H692" s="59">
        <f t="shared" si="35"/>
      </c>
      <c r="I692" s="60"/>
      <c r="K692" s="61">
        <f t="shared" si="36"/>
      </c>
      <c r="L692" s="62">
        <f t="shared" si="34"/>
      </c>
    </row>
    <row r="693" spans="8:12" ht="12.75">
      <c r="H693" s="59">
        <f t="shared" si="35"/>
      </c>
      <c r="I693" s="60"/>
      <c r="K693" s="61">
        <f t="shared" si="36"/>
      </c>
      <c r="L693" s="62">
        <f t="shared" si="34"/>
      </c>
    </row>
    <row r="694" spans="8:12" ht="12.75">
      <c r="H694" s="59">
        <f t="shared" si="35"/>
      </c>
      <c r="I694" s="60"/>
      <c r="K694" s="61">
        <f t="shared" si="36"/>
      </c>
      <c r="L694" s="62">
        <f t="shared" si="34"/>
      </c>
    </row>
    <row r="695" spans="8:12" ht="12.75">
      <c r="H695" s="59">
        <f t="shared" si="35"/>
      </c>
      <c r="I695" s="60"/>
      <c r="K695" s="61">
        <f t="shared" si="36"/>
      </c>
      <c r="L695" s="62">
        <f t="shared" si="34"/>
      </c>
    </row>
    <row r="696" spans="8:12" ht="12.75">
      <c r="H696" s="59">
        <f t="shared" si="35"/>
      </c>
      <c r="I696" s="60"/>
      <c r="K696" s="61">
        <f t="shared" si="36"/>
      </c>
      <c r="L696" s="62">
        <f t="shared" si="34"/>
      </c>
    </row>
    <row r="697" spans="8:12" ht="12.75">
      <c r="H697" s="59">
        <f t="shared" si="35"/>
      </c>
      <c r="I697" s="60"/>
      <c r="K697" s="61">
        <f t="shared" si="36"/>
      </c>
      <c r="L697" s="62">
        <f t="shared" si="34"/>
      </c>
    </row>
    <row r="698" spans="8:12" ht="12.75">
      <c r="H698" s="59">
        <f t="shared" si="35"/>
      </c>
      <c r="I698" s="60"/>
      <c r="K698" s="61">
        <f t="shared" si="36"/>
      </c>
      <c r="L698" s="62">
        <f t="shared" si="34"/>
      </c>
    </row>
    <row r="699" spans="8:12" ht="12.75">
      <c r="H699" s="59">
        <f t="shared" si="35"/>
      </c>
      <c r="I699" s="60"/>
      <c r="K699" s="61">
        <f t="shared" si="36"/>
      </c>
      <c r="L699" s="62">
        <f t="shared" si="34"/>
      </c>
    </row>
    <row r="700" spans="8:12" ht="12.75">
      <c r="H700" s="59">
        <f t="shared" si="35"/>
      </c>
      <c r="I700" s="60"/>
      <c r="K700" s="61">
        <f t="shared" si="36"/>
      </c>
      <c r="L700" s="62">
        <f t="shared" si="34"/>
      </c>
    </row>
    <row r="701" spans="8:12" ht="12.75">
      <c r="H701" s="59">
        <f t="shared" si="35"/>
      </c>
      <c r="I701" s="60"/>
      <c r="K701" s="61">
        <f t="shared" si="36"/>
      </c>
      <c r="L701" s="62">
        <f t="shared" si="34"/>
      </c>
    </row>
    <row r="702" spans="8:12" ht="12.75">
      <c r="H702" s="59">
        <f t="shared" si="35"/>
      </c>
      <c r="I702" s="60"/>
      <c r="K702" s="61">
        <f t="shared" si="36"/>
      </c>
      <c r="L702" s="62">
        <f t="shared" si="34"/>
      </c>
    </row>
    <row r="703" spans="8:12" ht="12.75">
      <c r="H703" s="59">
        <f t="shared" si="35"/>
      </c>
      <c r="I703" s="60"/>
      <c r="K703" s="61">
        <f t="shared" si="36"/>
      </c>
      <c r="L703" s="62">
        <f t="shared" si="34"/>
      </c>
    </row>
    <row r="704" spans="8:12" ht="12.75">
      <c r="H704" s="59">
        <f t="shared" si="35"/>
      </c>
      <c r="I704" s="60"/>
      <c r="K704" s="61">
        <f t="shared" si="36"/>
      </c>
      <c r="L704" s="62">
        <f t="shared" si="34"/>
      </c>
    </row>
    <row r="705" spans="8:12" ht="12.75">
      <c r="H705" s="59">
        <f t="shared" si="35"/>
      </c>
      <c r="I705" s="60"/>
      <c r="K705" s="61">
        <f t="shared" si="36"/>
      </c>
      <c r="L705" s="62">
        <f t="shared" si="34"/>
      </c>
    </row>
    <row r="706" spans="8:12" ht="12.75">
      <c r="H706" s="59">
        <f t="shared" si="35"/>
      </c>
      <c r="I706" s="60"/>
      <c r="K706" s="61">
        <f t="shared" si="36"/>
      </c>
      <c r="L706" s="62">
        <f t="shared" si="34"/>
      </c>
    </row>
    <row r="707" spans="8:12" ht="12.75">
      <c r="H707" s="59">
        <f t="shared" si="35"/>
      </c>
      <c r="I707" s="60"/>
      <c r="K707" s="61">
        <f t="shared" si="36"/>
      </c>
      <c r="L707" s="62">
        <f aca="true" t="shared" si="37" ref="L707:L770">IF(H707="","",E$5*I707)</f>
      </c>
    </row>
    <row r="708" spans="8:12" ht="12.75">
      <c r="H708" s="59">
        <f aca="true" t="shared" si="38" ref="H708:H771">IF(H707&lt;5,H707+0.02,"")</f>
      </c>
      <c r="I708" s="60"/>
      <c r="K708" s="61">
        <f aca="true" t="shared" si="39" ref="K708:K771">IF(H707&lt;5,H707+0.02,"")</f>
      </c>
      <c r="L708" s="62">
        <f t="shared" si="37"/>
      </c>
    </row>
    <row r="709" spans="8:12" ht="12.75">
      <c r="H709" s="59">
        <f t="shared" si="38"/>
      </c>
      <c r="I709" s="60"/>
      <c r="K709" s="61">
        <f t="shared" si="39"/>
      </c>
      <c r="L709" s="62">
        <f t="shared" si="37"/>
      </c>
    </row>
    <row r="710" spans="8:12" ht="12.75">
      <c r="H710" s="59">
        <f t="shared" si="38"/>
      </c>
      <c r="I710" s="60"/>
      <c r="K710" s="61">
        <f t="shared" si="39"/>
      </c>
      <c r="L710" s="62">
        <f t="shared" si="37"/>
      </c>
    </row>
    <row r="711" spans="8:12" ht="12.75">
      <c r="H711" s="59">
        <f t="shared" si="38"/>
      </c>
      <c r="I711" s="60"/>
      <c r="K711" s="61">
        <f t="shared" si="39"/>
      </c>
      <c r="L711" s="62">
        <f t="shared" si="37"/>
      </c>
    </row>
    <row r="712" spans="8:12" ht="12.75">
      <c r="H712" s="59">
        <f t="shared" si="38"/>
      </c>
      <c r="I712" s="60"/>
      <c r="K712" s="61">
        <f t="shared" si="39"/>
      </c>
      <c r="L712" s="62">
        <f t="shared" si="37"/>
      </c>
    </row>
    <row r="713" spans="8:12" ht="12.75">
      <c r="H713" s="59">
        <f t="shared" si="38"/>
      </c>
      <c r="I713" s="60"/>
      <c r="K713" s="61">
        <f t="shared" si="39"/>
      </c>
      <c r="L713" s="62">
        <f t="shared" si="37"/>
      </c>
    </row>
    <row r="714" spans="8:12" ht="12.75">
      <c r="H714" s="59">
        <f t="shared" si="38"/>
      </c>
      <c r="I714" s="60"/>
      <c r="K714" s="61">
        <f t="shared" si="39"/>
      </c>
      <c r="L714" s="62">
        <f t="shared" si="37"/>
      </c>
    </row>
    <row r="715" spans="8:12" ht="12.75">
      <c r="H715" s="59">
        <f t="shared" si="38"/>
      </c>
      <c r="I715" s="60"/>
      <c r="K715" s="61">
        <f t="shared" si="39"/>
      </c>
      <c r="L715" s="62">
        <f t="shared" si="37"/>
      </c>
    </row>
    <row r="716" spans="8:12" ht="12.75">
      <c r="H716" s="59">
        <f t="shared" si="38"/>
      </c>
      <c r="I716" s="60"/>
      <c r="K716" s="61">
        <f t="shared" si="39"/>
      </c>
      <c r="L716" s="62">
        <f t="shared" si="37"/>
      </c>
    </row>
    <row r="717" spans="8:12" ht="12.75">
      <c r="H717" s="59">
        <f t="shared" si="38"/>
      </c>
      <c r="I717" s="60"/>
      <c r="K717" s="61">
        <f t="shared" si="39"/>
      </c>
      <c r="L717" s="62">
        <f t="shared" si="37"/>
      </c>
    </row>
    <row r="718" spans="8:12" ht="12.75">
      <c r="H718" s="59">
        <f t="shared" si="38"/>
      </c>
      <c r="I718" s="60"/>
      <c r="K718" s="61">
        <f t="shared" si="39"/>
      </c>
      <c r="L718" s="62">
        <f t="shared" si="37"/>
      </c>
    </row>
    <row r="719" spans="8:12" ht="12.75">
      <c r="H719" s="59">
        <f t="shared" si="38"/>
      </c>
      <c r="I719" s="60"/>
      <c r="K719" s="61">
        <f t="shared" si="39"/>
      </c>
      <c r="L719" s="62">
        <f t="shared" si="37"/>
      </c>
    </row>
    <row r="720" spans="8:12" ht="12.75">
      <c r="H720" s="59">
        <f t="shared" si="38"/>
      </c>
      <c r="I720" s="60"/>
      <c r="K720" s="61">
        <f t="shared" si="39"/>
      </c>
      <c r="L720" s="62">
        <f t="shared" si="37"/>
      </c>
    </row>
    <row r="721" spans="8:12" ht="12.75">
      <c r="H721" s="59">
        <f t="shared" si="38"/>
      </c>
      <c r="I721" s="60"/>
      <c r="K721" s="61">
        <f t="shared" si="39"/>
      </c>
      <c r="L721" s="62">
        <f t="shared" si="37"/>
      </c>
    </row>
    <row r="722" spans="8:12" ht="12.75">
      <c r="H722" s="59">
        <f t="shared" si="38"/>
      </c>
      <c r="I722" s="60"/>
      <c r="K722" s="61">
        <f t="shared" si="39"/>
      </c>
      <c r="L722" s="62">
        <f t="shared" si="37"/>
      </c>
    </row>
    <row r="723" spans="8:12" ht="12.75">
      <c r="H723" s="59">
        <f t="shared" si="38"/>
      </c>
      <c r="I723" s="60"/>
      <c r="K723" s="61">
        <f t="shared" si="39"/>
      </c>
      <c r="L723" s="62">
        <f t="shared" si="37"/>
      </c>
    </row>
    <row r="724" spans="8:12" ht="12.75">
      <c r="H724" s="59">
        <f t="shared" si="38"/>
      </c>
      <c r="I724" s="60"/>
      <c r="K724" s="61">
        <f t="shared" si="39"/>
      </c>
      <c r="L724" s="62">
        <f t="shared" si="37"/>
      </c>
    </row>
    <row r="725" spans="8:12" ht="12.75">
      <c r="H725" s="59">
        <f t="shared" si="38"/>
      </c>
      <c r="I725" s="60"/>
      <c r="K725" s="61">
        <f t="shared" si="39"/>
      </c>
      <c r="L725" s="62">
        <f t="shared" si="37"/>
      </c>
    </row>
    <row r="726" spans="8:12" ht="12.75">
      <c r="H726" s="59">
        <f t="shared" si="38"/>
      </c>
      <c r="I726" s="60"/>
      <c r="K726" s="61">
        <f t="shared" si="39"/>
      </c>
      <c r="L726" s="62">
        <f t="shared" si="37"/>
      </c>
    </row>
    <row r="727" spans="8:12" ht="12.75">
      <c r="H727" s="59">
        <f t="shared" si="38"/>
      </c>
      <c r="I727" s="60"/>
      <c r="K727" s="61">
        <f t="shared" si="39"/>
      </c>
      <c r="L727" s="62">
        <f t="shared" si="37"/>
      </c>
    </row>
    <row r="728" spans="8:12" ht="12.75">
      <c r="H728" s="59">
        <f t="shared" si="38"/>
      </c>
      <c r="I728" s="60"/>
      <c r="K728" s="61">
        <f t="shared" si="39"/>
      </c>
      <c r="L728" s="62">
        <f t="shared" si="37"/>
      </c>
    </row>
    <row r="729" spans="8:12" ht="12.75">
      <c r="H729" s="59">
        <f t="shared" si="38"/>
      </c>
      <c r="I729" s="60"/>
      <c r="K729" s="61">
        <f t="shared" si="39"/>
      </c>
      <c r="L729" s="62">
        <f t="shared" si="37"/>
      </c>
    </row>
    <row r="730" spans="8:12" ht="12.75">
      <c r="H730" s="59">
        <f t="shared" si="38"/>
      </c>
      <c r="I730" s="60"/>
      <c r="K730" s="61">
        <f t="shared" si="39"/>
      </c>
      <c r="L730" s="62">
        <f t="shared" si="37"/>
      </c>
    </row>
    <row r="731" spans="8:12" ht="12.75">
      <c r="H731" s="59">
        <f t="shared" si="38"/>
      </c>
      <c r="I731" s="60"/>
      <c r="K731" s="61">
        <f t="shared" si="39"/>
      </c>
      <c r="L731" s="62">
        <f t="shared" si="37"/>
      </c>
    </row>
    <row r="732" spans="8:12" ht="12.75">
      <c r="H732" s="59">
        <f t="shared" si="38"/>
      </c>
      <c r="I732" s="60"/>
      <c r="K732" s="61">
        <f t="shared" si="39"/>
      </c>
      <c r="L732" s="62">
        <f t="shared" si="37"/>
      </c>
    </row>
    <row r="733" spans="8:12" ht="12.75">
      <c r="H733" s="59">
        <f t="shared" si="38"/>
      </c>
      <c r="I733" s="60"/>
      <c r="K733" s="61">
        <f t="shared" si="39"/>
      </c>
      <c r="L733" s="62">
        <f t="shared" si="37"/>
      </c>
    </row>
    <row r="734" spans="8:12" ht="12.75">
      <c r="H734" s="59">
        <f t="shared" si="38"/>
      </c>
      <c r="I734" s="60"/>
      <c r="K734" s="61">
        <f t="shared" si="39"/>
      </c>
      <c r="L734" s="62">
        <f t="shared" si="37"/>
      </c>
    </row>
    <row r="735" spans="8:12" ht="12.75">
      <c r="H735" s="59">
        <f t="shared" si="38"/>
      </c>
      <c r="I735" s="60"/>
      <c r="K735" s="61">
        <f t="shared" si="39"/>
      </c>
      <c r="L735" s="62">
        <f t="shared" si="37"/>
      </c>
    </row>
    <row r="736" spans="8:12" ht="12.75">
      <c r="H736" s="59">
        <f t="shared" si="38"/>
      </c>
      <c r="I736" s="60"/>
      <c r="K736" s="61">
        <f t="shared" si="39"/>
      </c>
      <c r="L736" s="62">
        <f t="shared" si="37"/>
      </c>
    </row>
    <row r="737" spans="8:12" ht="12.75">
      <c r="H737" s="59">
        <f t="shared" si="38"/>
      </c>
      <c r="I737" s="60"/>
      <c r="K737" s="61">
        <f t="shared" si="39"/>
      </c>
      <c r="L737" s="62">
        <f t="shared" si="37"/>
      </c>
    </row>
    <row r="738" spans="8:12" ht="12.75">
      <c r="H738" s="59">
        <f t="shared" si="38"/>
      </c>
      <c r="I738" s="60"/>
      <c r="K738" s="61">
        <f t="shared" si="39"/>
      </c>
      <c r="L738" s="62">
        <f t="shared" si="37"/>
      </c>
    </row>
    <row r="739" spans="8:12" ht="12.75">
      <c r="H739" s="59">
        <f t="shared" si="38"/>
      </c>
      <c r="I739" s="60"/>
      <c r="K739" s="61">
        <f t="shared" si="39"/>
      </c>
      <c r="L739" s="62">
        <f t="shared" si="37"/>
      </c>
    </row>
    <row r="740" spans="8:12" ht="12.75">
      <c r="H740" s="59">
        <f t="shared" si="38"/>
      </c>
      <c r="I740" s="60"/>
      <c r="K740" s="61">
        <f t="shared" si="39"/>
      </c>
      <c r="L740" s="62">
        <f t="shared" si="37"/>
      </c>
    </row>
    <row r="741" spans="8:12" ht="12.75">
      <c r="H741" s="59">
        <f t="shared" si="38"/>
      </c>
      <c r="I741" s="60"/>
      <c r="K741" s="61">
        <f t="shared" si="39"/>
      </c>
      <c r="L741" s="62">
        <f t="shared" si="37"/>
      </c>
    </row>
    <row r="742" spans="8:12" ht="12.75">
      <c r="H742" s="59">
        <f t="shared" si="38"/>
      </c>
      <c r="I742" s="60"/>
      <c r="K742" s="61">
        <f t="shared" si="39"/>
      </c>
      <c r="L742" s="62">
        <f t="shared" si="37"/>
      </c>
    </row>
    <row r="743" spans="8:12" ht="12.75">
      <c r="H743" s="59">
        <f t="shared" si="38"/>
      </c>
      <c r="I743" s="60"/>
      <c r="K743" s="61">
        <f t="shared" si="39"/>
      </c>
      <c r="L743" s="62">
        <f t="shared" si="37"/>
      </c>
    </row>
    <row r="744" spans="8:12" ht="12.75">
      <c r="H744" s="59">
        <f t="shared" si="38"/>
      </c>
      <c r="I744" s="60"/>
      <c r="K744" s="61">
        <f t="shared" si="39"/>
      </c>
      <c r="L744" s="62">
        <f t="shared" si="37"/>
      </c>
    </row>
    <row r="745" spans="8:12" ht="12.75">
      <c r="H745" s="59">
        <f t="shared" si="38"/>
      </c>
      <c r="I745" s="60"/>
      <c r="K745" s="61">
        <f t="shared" si="39"/>
      </c>
      <c r="L745" s="62">
        <f t="shared" si="37"/>
      </c>
    </row>
    <row r="746" spans="8:12" ht="12.75">
      <c r="H746" s="59">
        <f t="shared" si="38"/>
      </c>
      <c r="I746" s="60"/>
      <c r="K746" s="61">
        <f t="shared" si="39"/>
      </c>
      <c r="L746" s="62">
        <f t="shared" si="37"/>
      </c>
    </row>
    <row r="747" spans="8:12" ht="12.75">
      <c r="H747" s="59">
        <f t="shared" si="38"/>
      </c>
      <c r="I747" s="60"/>
      <c r="K747" s="61">
        <f t="shared" si="39"/>
      </c>
      <c r="L747" s="62">
        <f t="shared" si="37"/>
      </c>
    </row>
    <row r="748" spans="8:12" ht="12.75">
      <c r="H748" s="59">
        <f t="shared" si="38"/>
      </c>
      <c r="I748" s="60"/>
      <c r="K748" s="61">
        <f t="shared" si="39"/>
      </c>
      <c r="L748" s="62">
        <f t="shared" si="37"/>
      </c>
    </row>
    <row r="749" spans="8:12" ht="12.75">
      <c r="H749" s="59">
        <f t="shared" si="38"/>
      </c>
      <c r="I749" s="60"/>
      <c r="K749" s="61">
        <f t="shared" si="39"/>
      </c>
      <c r="L749" s="62">
        <f t="shared" si="37"/>
      </c>
    </row>
    <row r="750" spans="8:12" ht="12.75">
      <c r="H750" s="59">
        <f t="shared" si="38"/>
      </c>
      <c r="I750" s="60"/>
      <c r="K750" s="61">
        <f t="shared" si="39"/>
      </c>
      <c r="L750" s="62">
        <f t="shared" si="37"/>
      </c>
    </row>
    <row r="751" spans="8:12" ht="12.75">
      <c r="H751" s="59">
        <f t="shared" si="38"/>
      </c>
      <c r="I751" s="60"/>
      <c r="K751" s="61">
        <f t="shared" si="39"/>
      </c>
      <c r="L751" s="62">
        <f t="shared" si="37"/>
      </c>
    </row>
    <row r="752" spans="8:12" ht="12.75">
      <c r="H752" s="59">
        <f t="shared" si="38"/>
      </c>
      <c r="I752" s="60"/>
      <c r="K752" s="61">
        <f t="shared" si="39"/>
      </c>
      <c r="L752" s="62">
        <f t="shared" si="37"/>
      </c>
    </row>
    <row r="753" spans="8:12" ht="12.75">
      <c r="H753" s="59">
        <f t="shared" si="38"/>
      </c>
      <c r="I753" s="60"/>
      <c r="K753" s="61">
        <f t="shared" si="39"/>
      </c>
      <c r="L753" s="62">
        <f t="shared" si="37"/>
      </c>
    </row>
    <row r="754" spans="8:12" ht="12.75">
      <c r="H754" s="59">
        <f t="shared" si="38"/>
      </c>
      <c r="I754" s="60"/>
      <c r="K754" s="61">
        <f t="shared" si="39"/>
      </c>
      <c r="L754" s="62">
        <f t="shared" si="37"/>
      </c>
    </row>
    <row r="755" spans="8:12" ht="12.75">
      <c r="H755" s="59">
        <f t="shared" si="38"/>
      </c>
      <c r="I755" s="60"/>
      <c r="K755" s="61">
        <f t="shared" si="39"/>
      </c>
      <c r="L755" s="62">
        <f t="shared" si="37"/>
      </c>
    </row>
    <row r="756" spans="8:12" ht="12.75">
      <c r="H756" s="59">
        <f t="shared" si="38"/>
      </c>
      <c r="I756" s="60"/>
      <c r="K756" s="61">
        <f t="shared" si="39"/>
      </c>
      <c r="L756" s="62">
        <f t="shared" si="37"/>
      </c>
    </row>
    <row r="757" spans="8:12" ht="12.75">
      <c r="H757" s="59">
        <f t="shared" si="38"/>
      </c>
      <c r="I757" s="60"/>
      <c r="K757" s="61">
        <f t="shared" si="39"/>
      </c>
      <c r="L757" s="62">
        <f t="shared" si="37"/>
      </c>
    </row>
    <row r="758" spans="8:12" ht="12.75">
      <c r="H758" s="59">
        <f t="shared" si="38"/>
      </c>
      <c r="I758" s="60"/>
      <c r="K758" s="61">
        <f t="shared" si="39"/>
      </c>
      <c r="L758" s="62">
        <f t="shared" si="37"/>
      </c>
    </row>
    <row r="759" spans="8:12" ht="12.75">
      <c r="H759" s="59">
        <f t="shared" si="38"/>
      </c>
      <c r="I759" s="60"/>
      <c r="K759" s="61">
        <f t="shared" si="39"/>
      </c>
      <c r="L759" s="62">
        <f t="shared" si="37"/>
      </c>
    </row>
    <row r="760" spans="8:12" ht="12.75">
      <c r="H760" s="59">
        <f t="shared" si="38"/>
      </c>
      <c r="I760" s="60"/>
      <c r="K760" s="61">
        <f t="shared" si="39"/>
      </c>
      <c r="L760" s="62">
        <f t="shared" si="37"/>
      </c>
    </row>
    <row r="761" spans="8:12" ht="12.75">
      <c r="H761" s="59">
        <f t="shared" si="38"/>
      </c>
      <c r="I761" s="60"/>
      <c r="K761" s="61">
        <f t="shared" si="39"/>
      </c>
      <c r="L761" s="62">
        <f t="shared" si="37"/>
      </c>
    </row>
    <row r="762" spans="8:12" ht="12.75">
      <c r="H762" s="59">
        <f t="shared" si="38"/>
      </c>
      <c r="I762" s="60"/>
      <c r="K762" s="61">
        <f t="shared" si="39"/>
      </c>
      <c r="L762" s="62">
        <f t="shared" si="37"/>
      </c>
    </row>
    <row r="763" spans="8:12" ht="12.75">
      <c r="H763" s="59">
        <f t="shared" si="38"/>
      </c>
      <c r="I763" s="60"/>
      <c r="K763" s="61">
        <f t="shared" si="39"/>
      </c>
      <c r="L763" s="62">
        <f t="shared" si="37"/>
      </c>
    </row>
    <row r="764" spans="8:12" ht="12.75">
      <c r="H764" s="59">
        <f t="shared" si="38"/>
      </c>
      <c r="I764" s="60"/>
      <c r="K764" s="61">
        <f t="shared" si="39"/>
      </c>
      <c r="L764" s="62">
        <f t="shared" si="37"/>
      </c>
    </row>
    <row r="765" spans="8:12" ht="12.75">
      <c r="H765" s="59">
        <f t="shared" si="38"/>
      </c>
      <c r="I765" s="60"/>
      <c r="K765" s="61">
        <f t="shared" si="39"/>
      </c>
      <c r="L765" s="62">
        <f t="shared" si="37"/>
      </c>
    </row>
    <row r="766" spans="8:12" ht="12.75">
      <c r="H766" s="59">
        <f t="shared" si="38"/>
      </c>
      <c r="I766" s="60"/>
      <c r="K766" s="61">
        <f t="shared" si="39"/>
      </c>
      <c r="L766" s="62">
        <f t="shared" si="37"/>
      </c>
    </row>
    <row r="767" spans="8:12" ht="12.75">
      <c r="H767" s="59">
        <f t="shared" si="38"/>
      </c>
      <c r="I767" s="60"/>
      <c r="K767" s="61">
        <f t="shared" si="39"/>
      </c>
      <c r="L767" s="62">
        <f t="shared" si="37"/>
      </c>
    </row>
    <row r="768" spans="8:12" ht="12.75">
      <c r="H768" s="59">
        <f t="shared" si="38"/>
      </c>
      <c r="I768" s="60"/>
      <c r="K768" s="61">
        <f t="shared" si="39"/>
      </c>
      <c r="L768" s="62">
        <f t="shared" si="37"/>
      </c>
    </row>
    <row r="769" spans="8:12" ht="12.75">
      <c r="H769" s="59">
        <f t="shared" si="38"/>
      </c>
      <c r="I769" s="60"/>
      <c r="K769" s="61">
        <f t="shared" si="39"/>
      </c>
      <c r="L769" s="62">
        <f t="shared" si="37"/>
      </c>
    </row>
    <row r="770" spans="8:12" ht="12.75">
      <c r="H770" s="59">
        <f t="shared" si="38"/>
      </c>
      <c r="I770" s="60"/>
      <c r="K770" s="61">
        <f t="shared" si="39"/>
      </c>
      <c r="L770" s="62">
        <f t="shared" si="37"/>
      </c>
    </row>
    <row r="771" spans="8:12" ht="12.75">
      <c r="H771" s="59">
        <f t="shared" si="38"/>
      </c>
      <c r="I771" s="60"/>
      <c r="K771" s="61">
        <f t="shared" si="39"/>
      </c>
      <c r="L771" s="62">
        <f aca="true" t="shared" si="40" ref="L771:L834">IF(H771="","",E$5*I771)</f>
      </c>
    </row>
    <row r="772" spans="8:12" ht="12.75">
      <c r="H772" s="59">
        <f aca="true" t="shared" si="41" ref="H772:H835">IF(H771&lt;5,H771+0.02,"")</f>
      </c>
      <c r="I772" s="60"/>
      <c r="K772" s="61">
        <f aca="true" t="shared" si="42" ref="K772:K835">IF(H771&lt;5,H771+0.02,"")</f>
      </c>
      <c r="L772" s="62">
        <f t="shared" si="40"/>
      </c>
    </row>
    <row r="773" spans="8:12" ht="12.75">
      <c r="H773" s="59">
        <f t="shared" si="41"/>
      </c>
      <c r="I773" s="60"/>
      <c r="K773" s="61">
        <f t="shared" si="42"/>
      </c>
      <c r="L773" s="62">
        <f t="shared" si="40"/>
      </c>
    </row>
    <row r="774" spans="8:12" ht="12.75">
      <c r="H774" s="59">
        <f t="shared" si="41"/>
      </c>
      <c r="I774" s="60"/>
      <c r="K774" s="61">
        <f t="shared" si="42"/>
      </c>
      <c r="L774" s="62">
        <f t="shared" si="40"/>
      </c>
    </row>
    <row r="775" spans="8:12" ht="12.75">
      <c r="H775" s="59">
        <f t="shared" si="41"/>
      </c>
      <c r="I775" s="60"/>
      <c r="K775" s="61">
        <f t="shared" si="42"/>
      </c>
      <c r="L775" s="62">
        <f t="shared" si="40"/>
      </c>
    </row>
    <row r="776" spans="8:12" ht="12.75">
      <c r="H776" s="59">
        <f t="shared" si="41"/>
      </c>
      <c r="I776" s="60"/>
      <c r="K776" s="61">
        <f t="shared" si="42"/>
      </c>
      <c r="L776" s="62">
        <f t="shared" si="40"/>
      </c>
    </row>
    <row r="777" spans="8:12" ht="12.75">
      <c r="H777" s="59">
        <f t="shared" si="41"/>
      </c>
      <c r="I777" s="60"/>
      <c r="K777" s="61">
        <f t="shared" si="42"/>
      </c>
      <c r="L777" s="62">
        <f t="shared" si="40"/>
      </c>
    </row>
    <row r="778" spans="8:12" ht="12.75">
      <c r="H778" s="59">
        <f t="shared" si="41"/>
      </c>
      <c r="I778" s="60"/>
      <c r="K778" s="61">
        <f t="shared" si="42"/>
      </c>
      <c r="L778" s="62">
        <f t="shared" si="40"/>
      </c>
    </row>
    <row r="779" spans="8:12" ht="12.75">
      <c r="H779" s="59">
        <f t="shared" si="41"/>
      </c>
      <c r="I779" s="60"/>
      <c r="K779" s="61">
        <f t="shared" si="42"/>
      </c>
      <c r="L779" s="62">
        <f t="shared" si="40"/>
      </c>
    </row>
    <row r="780" spans="8:12" ht="12.75">
      <c r="H780" s="59">
        <f t="shared" si="41"/>
      </c>
      <c r="I780" s="60"/>
      <c r="K780" s="61">
        <f t="shared" si="42"/>
      </c>
      <c r="L780" s="62">
        <f t="shared" si="40"/>
      </c>
    </row>
    <row r="781" spans="8:12" ht="12.75">
      <c r="H781" s="59">
        <f t="shared" si="41"/>
      </c>
      <c r="I781" s="60"/>
      <c r="K781" s="61">
        <f t="shared" si="42"/>
      </c>
      <c r="L781" s="62">
        <f t="shared" si="40"/>
      </c>
    </row>
    <row r="782" spans="8:12" ht="12.75">
      <c r="H782" s="59">
        <f t="shared" si="41"/>
      </c>
      <c r="I782" s="60"/>
      <c r="K782" s="61">
        <f t="shared" si="42"/>
      </c>
      <c r="L782" s="62">
        <f t="shared" si="40"/>
      </c>
    </row>
    <row r="783" spans="8:12" ht="12.75">
      <c r="H783" s="59">
        <f t="shared" si="41"/>
      </c>
      <c r="I783" s="60"/>
      <c r="K783" s="61">
        <f t="shared" si="42"/>
      </c>
      <c r="L783" s="62">
        <f t="shared" si="40"/>
      </c>
    </row>
    <row r="784" spans="8:12" ht="12.75">
      <c r="H784" s="59">
        <f t="shared" si="41"/>
      </c>
      <c r="I784" s="60"/>
      <c r="K784" s="61">
        <f t="shared" si="42"/>
      </c>
      <c r="L784" s="62">
        <f t="shared" si="40"/>
      </c>
    </row>
    <row r="785" spans="8:12" ht="12.75">
      <c r="H785" s="59">
        <f t="shared" si="41"/>
      </c>
      <c r="I785" s="60"/>
      <c r="K785" s="61">
        <f t="shared" si="42"/>
      </c>
      <c r="L785" s="62">
        <f t="shared" si="40"/>
      </c>
    </row>
    <row r="786" spans="8:12" ht="12.75">
      <c r="H786" s="59">
        <f t="shared" si="41"/>
      </c>
      <c r="I786" s="60"/>
      <c r="K786" s="61">
        <f t="shared" si="42"/>
      </c>
      <c r="L786" s="62">
        <f t="shared" si="40"/>
      </c>
    </row>
    <row r="787" spans="8:12" ht="12.75">
      <c r="H787" s="59">
        <f t="shared" si="41"/>
      </c>
      <c r="I787" s="60"/>
      <c r="K787" s="61">
        <f t="shared" si="42"/>
      </c>
      <c r="L787" s="62">
        <f t="shared" si="40"/>
      </c>
    </row>
    <row r="788" spans="8:12" ht="12.75">
      <c r="H788" s="59">
        <f t="shared" si="41"/>
      </c>
      <c r="I788" s="60"/>
      <c r="K788" s="61">
        <f t="shared" si="42"/>
      </c>
      <c r="L788" s="62">
        <f t="shared" si="40"/>
      </c>
    </row>
    <row r="789" spans="8:12" ht="12.75">
      <c r="H789" s="59">
        <f t="shared" si="41"/>
      </c>
      <c r="I789" s="60"/>
      <c r="K789" s="61">
        <f t="shared" si="42"/>
      </c>
      <c r="L789" s="62">
        <f t="shared" si="40"/>
      </c>
    </row>
    <row r="790" spans="8:12" ht="12.75">
      <c r="H790" s="59">
        <f t="shared" si="41"/>
      </c>
      <c r="I790" s="60"/>
      <c r="K790" s="61">
        <f t="shared" si="42"/>
      </c>
      <c r="L790" s="62">
        <f t="shared" si="40"/>
      </c>
    </row>
    <row r="791" spans="8:12" ht="12.75">
      <c r="H791" s="59">
        <f t="shared" si="41"/>
      </c>
      <c r="I791" s="60"/>
      <c r="K791" s="61">
        <f t="shared" si="42"/>
      </c>
      <c r="L791" s="62">
        <f t="shared" si="40"/>
      </c>
    </row>
    <row r="792" spans="8:12" ht="12.75">
      <c r="H792" s="59">
        <f t="shared" si="41"/>
      </c>
      <c r="I792" s="60"/>
      <c r="K792" s="61">
        <f t="shared" si="42"/>
      </c>
      <c r="L792" s="62">
        <f t="shared" si="40"/>
      </c>
    </row>
    <row r="793" spans="8:12" ht="12.75">
      <c r="H793" s="59">
        <f t="shared" si="41"/>
      </c>
      <c r="I793" s="60"/>
      <c r="K793" s="61">
        <f t="shared" si="42"/>
      </c>
      <c r="L793" s="62">
        <f t="shared" si="40"/>
      </c>
    </row>
    <row r="794" spans="8:12" ht="12.75">
      <c r="H794" s="59">
        <f t="shared" si="41"/>
      </c>
      <c r="I794" s="60"/>
      <c r="K794" s="61">
        <f t="shared" si="42"/>
      </c>
      <c r="L794" s="62">
        <f t="shared" si="40"/>
      </c>
    </row>
    <row r="795" spans="8:12" ht="12.75">
      <c r="H795" s="59">
        <f t="shared" si="41"/>
      </c>
      <c r="I795" s="60"/>
      <c r="K795" s="61">
        <f t="shared" si="42"/>
      </c>
      <c r="L795" s="62">
        <f t="shared" si="40"/>
      </c>
    </row>
    <row r="796" spans="8:12" ht="12.75">
      <c r="H796" s="59">
        <f t="shared" si="41"/>
      </c>
      <c r="I796" s="60"/>
      <c r="K796" s="61">
        <f t="shared" si="42"/>
      </c>
      <c r="L796" s="62">
        <f t="shared" si="40"/>
      </c>
    </row>
    <row r="797" spans="8:12" ht="12.75">
      <c r="H797" s="59">
        <f t="shared" si="41"/>
      </c>
      <c r="I797" s="60"/>
      <c r="K797" s="61">
        <f t="shared" si="42"/>
      </c>
      <c r="L797" s="62">
        <f t="shared" si="40"/>
      </c>
    </row>
    <row r="798" spans="8:12" ht="12.75">
      <c r="H798" s="59">
        <f t="shared" si="41"/>
      </c>
      <c r="I798" s="60"/>
      <c r="K798" s="61">
        <f t="shared" si="42"/>
      </c>
      <c r="L798" s="62">
        <f t="shared" si="40"/>
      </c>
    </row>
    <row r="799" spans="8:12" ht="12.75">
      <c r="H799" s="59">
        <f t="shared" si="41"/>
      </c>
      <c r="I799" s="60"/>
      <c r="K799" s="61">
        <f t="shared" si="42"/>
      </c>
      <c r="L799" s="62">
        <f t="shared" si="40"/>
      </c>
    </row>
    <row r="800" spans="8:12" ht="12.75">
      <c r="H800" s="59">
        <f t="shared" si="41"/>
      </c>
      <c r="I800" s="60"/>
      <c r="K800" s="61">
        <f t="shared" si="42"/>
      </c>
      <c r="L800" s="62">
        <f t="shared" si="40"/>
      </c>
    </row>
    <row r="801" spans="8:12" ht="12.75">
      <c r="H801" s="59">
        <f t="shared" si="41"/>
      </c>
      <c r="I801" s="60"/>
      <c r="K801" s="61">
        <f t="shared" si="42"/>
      </c>
      <c r="L801" s="62">
        <f t="shared" si="40"/>
      </c>
    </row>
    <row r="802" spans="8:12" ht="12.75">
      <c r="H802" s="59">
        <f t="shared" si="41"/>
      </c>
      <c r="I802" s="60"/>
      <c r="K802" s="61">
        <f t="shared" si="42"/>
      </c>
      <c r="L802" s="62">
        <f t="shared" si="40"/>
      </c>
    </row>
    <row r="803" spans="8:12" ht="12.75">
      <c r="H803" s="59">
        <f t="shared" si="41"/>
      </c>
      <c r="I803" s="60"/>
      <c r="K803" s="61">
        <f t="shared" si="42"/>
      </c>
      <c r="L803" s="62">
        <f t="shared" si="40"/>
      </c>
    </row>
    <row r="804" spans="8:12" ht="12.75">
      <c r="H804" s="59">
        <f t="shared" si="41"/>
      </c>
      <c r="I804" s="60"/>
      <c r="K804" s="61">
        <f t="shared" si="42"/>
      </c>
      <c r="L804" s="62">
        <f t="shared" si="40"/>
      </c>
    </row>
    <row r="805" spans="8:12" ht="12.75">
      <c r="H805" s="59">
        <f t="shared" si="41"/>
      </c>
      <c r="I805" s="60"/>
      <c r="K805" s="61">
        <f t="shared" si="42"/>
      </c>
      <c r="L805" s="62">
        <f t="shared" si="40"/>
      </c>
    </row>
    <row r="806" spans="8:12" ht="12.75">
      <c r="H806" s="59">
        <f t="shared" si="41"/>
      </c>
      <c r="I806" s="60"/>
      <c r="K806" s="61">
        <f t="shared" si="42"/>
      </c>
      <c r="L806" s="62">
        <f t="shared" si="40"/>
      </c>
    </row>
    <row r="807" spans="8:12" ht="12.75">
      <c r="H807" s="59">
        <f t="shared" si="41"/>
      </c>
      <c r="I807" s="60"/>
      <c r="K807" s="61">
        <f t="shared" si="42"/>
      </c>
      <c r="L807" s="62">
        <f t="shared" si="40"/>
      </c>
    </row>
    <row r="808" spans="8:12" ht="12.75">
      <c r="H808" s="59">
        <f t="shared" si="41"/>
      </c>
      <c r="I808" s="60"/>
      <c r="K808" s="61">
        <f t="shared" si="42"/>
      </c>
      <c r="L808" s="62">
        <f t="shared" si="40"/>
      </c>
    </row>
    <row r="809" spans="8:12" ht="12.75">
      <c r="H809" s="59">
        <f t="shared" si="41"/>
      </c>
      <c r="I809" s="60"/>
      <c r="K809" s="61">
        <f t="shared" si="42"/>
      </c>
      <c r="L809" s="62">
        <f t="shared" si="40"/>
      </c>
    </row>
    <row r="810" spans="8:12" ht="12.75">
      <c r="H810" s="59">
        <f t="shared" si="41"/>
      </c>
      <c r="I810" s="60"/>
      <c r="K810" s="61">
        <f t="shared" si="42"/>
      </c>
      <c r="L810" s="62">
        <f t="shared" si="40"/>
      </c>
    </row>
    <row r="811" spans="8:12" ht="12.75">
      <c r="H811" s="59">
        <f t="shared" si="41"/>
      </c>
      <c r="I811" s="60"/>
      <c r="K811" s="61">
        <f t="shared" si="42"/>
      </c>
      <c r="L811" s="62">
        <f t="shared" si="40"/>
      </c>
    </row>
    <row r="812" spans="8:12" ht="12.75">
      <c r="H812" s="59">
        <f t="shared" si="41"/>
      </c>
      <c r="I812" s="60"/>
      <c r="K812" s="61">
        <f t="shared" si="42"/>
      </c>
      <c r="L812" s="62">
        <f t="shared" si="40"/>
      </c>
    </row>
    <row r="813" spans="8:12" ht="12.75">
      <c r="H813" s="59">
        <f t="shared" si="41"/>
      </c>
      <c r="I813" s="60"/>
      <c r="K813" s="61">
        <f t="shared" si="42"/>
      </c>
      <c r="L813" s="62">
        <f t="shared" si="40"/>
      </c>
    </row>
    <row r="814" spans="8:12" ht="12.75">
      <c r="H814" s="59">
        <f t="shared" si="41"/>
      </c>
      <c r="I814" s="60"/>
      <c r="K814" s="61">
        <f t="shared" si="42"/>
      </c>
      <c r="L814" s="62">
        <f t="shared" si="40"/>
      </c>
    </row>
    <row r="815" spans="8:12" ht="12.75">
      <c r="H815" s="59">
        <f t="shared" si="41"/>
      </c>
      <c r="I815" s="60"/>
      <c r="K815" s="61">
        <f t="shared" si="42"/>
      </c>
      <c r="L815" s="62">
        <f t="shared" si="40"/>
      </c>
    </row>
    <row r="816" spans="8:12" ht="12.75">
      <c r="H816" s="59">
        <f t="shared" si="41"/>
      </c>
      <c r="I816" s="60"/>
      <c r="K816" s="61">
        <f t="shared" si="42"/>
      </c>
      <c r="L816" s="62">
        <f t="shared" si="40"/>
      </c>
    </row>
    <row r="817" spans="8:12" ht="12.75">
      <c r="H817" s="59">
        <f t="shared" si="41"/>
      </c>
      <c r="I817" s="60"/>
      <c r="K817" s="61">
        <f t="shared" si="42"/>
      </c>
      <c r="L817" s="62">
        <f t="shared" si="40"/>
      </c>
    </row>
    <row r="818" spans="8:12" ht="12.75">
      <c r="H818" s="59">
        <f t="shared" si="41"/>
      </c>
      <c r="I818" s="60"/>
      <c r="K818" s="61">
        <f t="shared" si="42"/>
      </c>
      <c r="L818" s="62">
        <f t="shared" si="40"/>
      </c>
    </row>
    <row r="819" spans="8:12" ht="12.75">
      <c r="H819" s="59">
        <f t="shared" si="41"/>
      </c>
      <c r="I819" s="60"/>
      <c r="K819" s="61">
        <f t="shared" si="42"/>
      </c>
      <c r="L819" s="62">
        <f t="shared" si="40"/>
      </c>
    </row>
    <row r="820" spans="8:12" ht="12.75">
      <c r="H820" s="59">
        <f t="shared" si="41"/>
      </c>
      <c r="I820" s="60"/>
      <c r="K820" s="61">
        <f t="shared" si="42"/>
      </c>
      <c r="L820" s="62">
        <f t="shared" si="40"/>
      </c>
    </row>
    <row r="821" spans="8:12" ht="12.75">
      <c r="H821" s="59">
        <f t="shared" si="41"/>
      </c>
      <c r="I821" s="60"/>
      <c r="K821" s="61">
        <f t="shared" si="42"/>
      </c>
      <c r="L821" s="62">
        <f t="shared" si="40"/>
      </c>
    </row>
    <row r="822" spans="8:12" ht="12.75">
      <c r="H822" s="59">
        <f t="shared" si="41"/>
      </c>
      <c r="I822" s="60"/>
      <c r="K822" s="61">
        <f t="shared" si="42"/>
      </c>
      <c r="L822" s="62">
        <f t="shared" si="40"/>
      </c>
    </row>
    <row r="823" spans="8:12" ht="12.75">
      <c r="H823" s="59">
        <f t="shared" si="41"/>
      </c>
      <c r="I823" s="60"/>
      <c r="K823" s="61">
        <f t="shared" si="42"/>
      </c>
      <c r="L823" s="62">
        <f t="shared" si="40"/>
      </c>
    </row>
    <row r="824" spans="8:12" ht="12.75">
      <c r="H824" s="59">
        <f t="shared" si="41"/>
      </c>
      <c r="I824" s="60"/>
      <c r="K824" s="61">
        <f t="shared" si="42"/>
      </c>
      <c r="L824" s="62">
        <f t="shared" si="40"/>
      </c>
    </row>
    <row r="825" spans="8:12" ht="12.75">
      <c r="H825" s="59">
        <f t="shared" si="41"/>
      </c>
      <c r="I825" s="60"/>
      <c r="K825" s="61">
        <f t="shared" si="42"/>
      </c>
      <c r="L825" s="62">
        <f t="shared" si="40"/>
      </c>
    </row>
    <row r="826" spans="8:12" ht="12.75">
      <c r="H826" s="59">
        <f t="shared" si="41"/>
      </c>
      <c r="I826" s="60"/>
      <c r="K826" s="61">
        <f t="shared" si="42"/>
      </c>
      <c r="L826" s="62">
        <f t="shared" si="40"/>
      </c>
    </row>
    <row r="827" spans="8:12" ht="12.75">
      <c r="H827" s="59">
        <f t="shared" si="41"/>
      </c>
      <c r="I827" s="60"/>
      <c r="K827" s="61">
        <f t="shared" si="42"/>
      </c>
      <c r="L827" s="62">
        <f t="shared" si="40"/>
      </c>
    </row>
    <row r="828" spans="8:12" ht="12.75">
      <c r="H828" s="59">
        <f t="shared" si="41"/>
      </c>
      <c r="I828" s="60"/>
      <c r="K828" s="61">
        <f t="shared" si="42"/>
      </c>
      <c r="L828" s="62">
        <f t="shared" si="40"/>
      </c>
    </row>
    <row r="829" spans="8:12" ht="12.75">
      <c r="H829" s="59">
        <f t="shared" si="41"/>
      </c>
      <c r="I829" s="60"/>
      <c r="K829" s="61">
        <f t="shared" si="42"/>
      </c>
      <c r="L829" s="62">
        <f t="shared" si="40"/>
      </c>
    </row>
    <row r="830" spans="8:12" ht="12.75">
      <c r="H830" s="59">
        <f t="shared" si="41"/>
      </c>
      <c r="I830" s="60"/>
      <c r="K830" s="61">
        <f t="shared" si="42"/>
      </c>
      <c r="L830" s="62">
        <f t="shared" si="40"/>
      </c>
    </row>
    <row r="831" spans="8:12" ht="12.75">
      <c r="H831" s="59">
        <f t="shared" si="41"/>
      </c>
      <c r="I831" s="60"/>
      <c r="K831" s="61">
        <f t="shared" si="42"/>
      </c>
      <c r="L831" s="62">
        <f t="shared" si="40"/>
      </c>
    </row>
    <row r="832" spans="8:12" ht="12.75">
      <c r="H832" s="59">
        <f t="shared" si="41"/>
      </c>
      <c r="I832" s="60"/>
      <c r="K832" s="61">
        <f t="shared" si="42"/>
      </c>
      <c r="L832" s="62">
        <f t="shared" si="40"/>
      </c>
    </row>
    <row r="833" spans="8:12" ht="12.75">
      <c r="H833" s="59">
        <f t="shared" si="41"/>
      </c>
      <c r="I833" s="60"/>
      <c r="K833" s="61">
        <f t="shared" si="42"/>
      </c>
      <c r="L833" s="62">
        <f t="shared" si="40"/>
      </c>
    </row>
    <row r="834" spans="8:12" ht="12.75">
      <c r="H834" s="59">
        <f t="shared" si="41"/>
      </c>
      <c r="I834" s="60"/>
      <c r="K834" s="61">
        <f t="shared" si="42"/>
      </c>
      <c r="L834" s="62">
        <f t="shared" si="40"/>
      </c>
    </row>
    <row r="835" spans="8:12" ht="12.75">
      <c r="H835" s="59">
        <f t="shared" si="41"/>
      </c>
      <c r="I835" s="60"/>
      <c r="K835" s="61">
        <f t="shared" si="42"/>
      </c>
      <c r="L835" s="62">
        <f aca="true" t="shared" si="43" ref="L835:L898">IF(H835="","",E$5*I835)</f>
      </c>
    </row>
    <row r="836" spans="8:12" ht="12.75">
      <c r="H836" s="59">
        <f aca="true" t="shared" si="44" ref="H836:H899">IF(H835&lt;5,H835+0.02,"")</f>
      </c>
      <c r="I836" s="60"/>
      <c r="K836" s="61">
        <f aca="true" t="shared" si="45" ref="K836:K899">IF(H835&lt;5,H835+0.02,"")</f>
      </c>
      <c r="L836" s="62">
        <f t="shared" si="43"/>
      </c>
    </row>
    <row r="837" spans="8:12" ht="12.75">
      <c r="H837" s="59">
        <f t="shared" si="44"/>
      </c>
      <c r="I837" s="60"/>
      <c r="K837" s="61">
        <f t="shared" si="45"/>
      </c>
      <c r="L837" s="62">
        <f t="shared" si="43"/>
      </c>
    </row>
    <row r="838" spans="8:12" ht="12.75">
      <c r="H838" s="59">
        <f t="shared" si="44"/>
      </c>
      <c r="I838" s="60"/>
      <c r="K838" s="61">
        <f t="shared" si="45"/>
      </c>
      <c r="L838" s="62">
        <f t="shared" si="43"/>
      </c>
    </row>
    <row r="839" spans="8:12" ht="12.75">
      <c r="H839" s="59">
        <f t="shared" si="44"/>
      </c>
      <c r="I839" s="60"/>
      <c r="K839" s="61">
        <f t="shared" si="45"/>
      </c>
      <c r="L839" s="62">
        <f t="shared" si="43"/>
      </c>
    </row>
    <row r="840" spans="8:12" ht="12.75">
      <c r="H840" s="59">
        <f t="shared" si="44"/>
      </c>
      <c r="I840" s="60"/>
      <c r="K840" s="61">
        <f t="shared" si="45"/>
      </c>
      <c r="L840" s="62">
        <f t="shared" si="43"/>
      </c>
    </row>
    <row r="841" spans="8:12" ht="12.75">
      <c r="H841" s="59">
        <f t="shared" si="44"/>
      </c>
      <c r="I841" s="60"/>
      <c r="K841" s="61">
        <f t="shared" si="45"/>
      </c>
      <c r="L841" s="62">
        <f t="shared" si="43"/>
      </c>
    </row>
    <row r="842" spans="8:12" ht="12.75">
      <c r="H842" s="59">
        <f t="shared" si="44"/>
      </c>
      <c r="I842" s="60"/>
      <c r="K842" s="61">
        <f t="shared" si="45"/>
      </c>
      <c r="L842" s="62">
        <f t="shared" si="43"/>
      </c>
    </row>
    <row r="843" spans="8:12" ht="12.75">
      <c r="H843" s="59">
        <f t="shared" si="44"/>
      </c>
      <c r="I843" s="60"/>
      <c r="K843" s="61">
        <f t="shared" si="45"/>
      </c>
      <c r="L843" s="62">
        <f t="shared" si="43"/>
      </c>
    </row>
    <row r="844" spans="8:12" ht="12.75">
      <c r="H844" s="59">
        <f t="shared" si="44"/>
      </c>
      <c r="I844" s="60"/>
      <c r="K844" s="61">
        <f t="shared" si="45"/>
      </c>
      <c r="L844" s="62">
        <f t="shared" si="43"/>
      </c>
    </row>
    <row r="845" spans="8:12" ht="12.75">
      <c r="H845" s="59">
        <f t="shared" si="44"/>
      </c>
      <c r="I845" s="60"/>
      <c r="K845" s="61">
        <f t="shared" si="45"/>
      </c>
      <c r="L845" s="62">
        <f t="shared" si="43"/>
      </c>
    </row>
    <row r="846" spans="8:12" ht="12.75">
      <c r="H846" s="59">
        <f t="shared" si="44"/>
      </c>
      <c r="I846" s="60"/>
      <c r="K846" s="61">
        <f t="shared" si="45"/>
      </c>
      <c r="L846" s="62">
        <f t="shared" si="43"/>
      </c>
    </row>
    <row r="847" spans="8:12" ht="12.75">
      <c r="H847" s="59">
        <f t="shared" si="44"/>
      </c>
      <c r="I847" s="60"/>
      <c r="K847" s="61">
        <f t="shared" si="45"/>
      </c>
      <c r="L847" s="62">
        <f t="shared" si="43"/>
      </c>
    </row>
    <row r="848" spans="8:12" ht="12.75">
      <c r="H848" s="59">
        <f t="shared" si="44"/>
      </c>
      <c r="I848" s="60"/>
      <c r="K848" s="61">
        <f t="shared" si="45"/>
      </c>
      <c r="L848" s="62">
        <f t="shared" si="43"/>
      </c>
    </row>
    <row r="849" spans="8:12" ht="12.75">
      <c r="H849" s="59">
        <f t="shared" si="44"/>
      </c>
      <c r="I849" s="60"/>
      <c r="K849" s="61">
        <f t="shared" si="45"/>
      </c>
      <c r="L849" s="62">
        <f t="shared" si="43"/>
      </c>
    </row>
    <row r="850" spans="8:12" ht="12.75">
      <c r="H850" s="59">
        <f t="shared" si="44"/>
      </c>
      <c r="I850" s="60"/>
      <c r="K850" s="61">
        <f t="shared" si="45"/>
      </c>
      <c r="L850" s="62">
        <f t="shared" si="43"/>
      </c>
    </row>
    <row r="851" spans="8:12" ht="12.75">
      <c r="H851" s="59">
        <f t="shared" si="44"/>
      </c>
      <c r="I851" s="60"/>
      <c r="K851" s="61">
        <f t="shared" si="45"/>
      </c>
      <c r="L851" s="62">
        <f t="shared" si="43"/>
      </c>
    </row>
    <row r="852" spans="8:12" ht="12.75">
      <c r="H852" s="59">
        <f t="shared" si="44"/>
      </c>
      <c r="I852" s="60"/>
      <c r="K852" s="61">
        <f t="shared" si="45"/>
      </c>
      <c r="L852" s="62">
        <f t="shared" si="43"/>
      </c>
    </row>
    <row r="853" spans="8:12" ht="12.75">
      <c r="H853" s="59">
        <f t="shared" si="44"/>
      </c>
      <c r="I853" s="60"/>
      <c r="K853" s="61">
        <f t="shared" si="45"/>
      </c>
      <c r="L853" s="62">
        <f t="shared" si="43"/>
      </c>
    </row>
    <row r="854" spans="8:12" ht="12.75">
      <c r="H854" s="59">
        <f t="shared" si="44"/>
      </c>
      <c r="I854" s="60"/>
      <c r="K854" s="61">
        <f t="shared" si="45"/>
      </c>
      <c r="L854" s="62">
        <f t="shared" si="43"/>
      </c>
    </row>
    <row r="855" spans="8:12" ht="12.75">
      <c r="H855" s="59">
        <f t="shared" si="44"/>
      </c>
      <c r="I855" s="60"/>
      <c r="K855" s="61">
        <f t="shared" si="45"/>
      </c>
      <c r="L855" s="62">
        <f t="shared" si="43"/>
      </c>
    </row>
    <row r="856" spans="8:12" ht="12.75">
      <c r="H856" s="59">
        <f t="shared" si="44"/>
      </c>
      <c r="I856" s="60"/>
      <c r="K856" s="61">
        <f t="shared" si="45"/>
      </c>
      <c r="L856" s="62">
        <f t="shared" si="43"/>
      </c>
    </row>
    <row r="857" spans="8:12" ht="12.75">
      <c r="H857" s="59">
        <f t="shared" si="44"/>
      </c>
      <c r="I857" s="60"/>
      <c r="K857" s="61">
        <f t="shared" si="45"/>
      </c>
      <c r="L857" s="62">
        <f t="shared" si="43"/>
      </c>
    </row>
    <row r="858" spans="8:12" ht="12.75">
      <c r="H858" s="59">
        <f t="shared" si="44"/>
      </c>
      <c r="I858" s="60"/>
      <c r="K858" s="61">
        <f t="shared" si="45"/>
      </c>
      <c r="L858" s="62">
        <f t="shared" si="43"/>
      </c>
    </row>
    <row r="859" spans="8:12" ht="12.75">
      <c r="H859" s="59">
        <f t="shared" si="44"/>
      </c>
      <c r="I859" s="60"/>
      <c r="K859" s="61">
        <f t="shared" si="45"/>
      </c>
      <c r="L859" s="62">
        <f t="shared" si="43"/>
      </c>
    </row>
    <row r="860" spans="8:12" ht="12.75">
      <c r="H860" s="59">
        <f t="shared" si="44"/>
      </c>
      <c r="I860" s="60"/>
      <c r="K860" s="61">
        <f t="shared" si="45"/>
      </c>
      <c r="L860" s="62">
        <f t="shared" si="43"/>
      </c>
    </row>
    <row r="861" spans="8:12" ht="12.75">
      <c r="H861" s="59">
        <f t="shared" si="44"/>
      </c>
      <c r="I861" s="60"/>
      <c r="K861" s="61">
        <f t="shared" si="45"/>
      </c>
      <c r="L861" s="62">
        <f t="shared" si="43"/>
      </c>
    </row>
    <row r="862" spans="8:12" ht="12.75">
      <c r="H862" s="59">
        <f t="shared" si="44"/>
      </c>
      <c r="I862" s="60"/>
      <c r="K862" s="61">
        <f t="shared" si="45"/>
      </c>
      <c r="L862" s="62">
        <f t="shared" si="43"/>
      </c>
    </row>
    <row r="863" spans="8:12" ht="12.75">
      <c r="H863" s="59">
        <f t="shared" si="44"/>
      </c>
      <c r="I863" s="60"/>
      <c r="K863" s="61">
        <f t="shared" si="45"/>
      </c>
      <c r="L863" s="62">
        <f t="shared" si="43"/>
      </c>
    </row>
    <row r="864" spans="8:12" ht="12.75">
      <c r="H864" s="59">
        <f t="shared" si="44"/>
      </c>
      <c r="I864" s="60"/>
      <c r="K864" s="61">
        <f t="shared" si="45"/>
      </c>
      <c r="L864" s="62">
        <f t="shared" si="43"/>
      </c>
    </row>
    <row r="865" spans="8:12" ht="12.75">
      <c r="H865" s="59">
        <f t="shared" si="44"/>
      </c>
      <c r="I865" s="60"/>
      <c r="K865" s="61">
        <f t="shared" si="45"/>
      </c>
      <c r="L865" s="62">
        <f t="shared" si="43"/>
      </c>
    </row>
    <row r="866" spans="8:12" ht="12.75">
      <c r="H866" s="59">
        <f t="shared" si="44"/>
      </c>
      <c r="I866" s="60"/>
      <c r="K866" s="61">
        <f t="shared" si="45"/>
      </c>
      <c r="L866" s="62">
        <f t="shared" si="43"/>
      </c>
    </row>
    <row r="867" spans="8:12" ht="12.75">
      <c r="H867" s="59">
        <f t="shared" si="44"/>
      </c>
      <c r="I867" s="60"/>
      <c r="K867" s="61">
        <f t="shared" si="45"/>
      </c>
      <c r="L867" s="62">
        <f t="shared" si="43"/>
      </c>
    </row>
    <row r="868" spans="8:12" ht="12.75">
      <c r="H868" s="59">
        <f t="shared" si="44"/>
      </c>
      <c r="I868" s="60"/>
      <c r="K868" s="61">
        <f t="shared" si="45"/>
      </c>
      <c r="L868" s="62">
        <f t="shared" si="43"/>
      </c>
    </row>
    <row r="869" spans="8:12" ht="12.75">
      <c r="H869" s="59">
        <f t="shared" si="44"/>
      </c>
      <c r="I869" s="60"/>
      <c r="K869" s="61">
        <f t="shared" si="45"/>
      </c>
      <c r="L869" s="62">
        <f t="shared" si="43"/>
      </c>
    </row>
    <row r="870" spans="8:12" ht="12.75">
      <c r="H870" s="59">
        <f t="shared" si="44"/>
      </c>
      <c r="I870" s="60"/>
      <c r="K870" s="61">
        <f t="shared" si="45"/>
      </c>
      <c r="L870" s="62">
        <f t="shared" si="43"/>
      </c>
    </row>
    <row r="871" spans="8:12" ht="12.75">
      <c r="H871" s="59">
        <f t="shared" si="44"/>
      </c>
      <c r="I871" s="60"/>
      <c r="K871" s="61">
        <f t="shared" si="45"/>
      </c>
      <c r="L871" s="62">
        <f t="shared" si="43"/>
      </c>
    </row>
    <row r="872" spans="8:12" ht="12.75">
      <c r="H872" s="59">
        <f t="shared" si="44"/>
      </c>
      <c r="I872" s="60"/>
      <c r="K872" s="61">
        <f t="shared" si="45"/>
      </c>
      <c r="L872" s="62">
        <f t="shared" si="43"/>
      </c>
    </row>
    <row r="873" spans="8:12" ht="12.75">
      <c r="H873" s="59">
        <f t="shared" si="44"/>
      </c>
      <c r="I873" s="60"/>
      <c r="K873" s="61">
        <f t="shared" si="45"/>
      </c>
      <c r="L873" s="62">
        <f t="shared" si="43"/>
      </c>
    </row>
    <row r="874" spans="8:12" ht="12.75">
      <c r="H874" s="59">
        <f t="shared" si="44"/>
      </c>
      <c r="I874" s="60"/>
      <c r="K874" s="61">
        <f t="shared" si="45"/>
      </c>
      <c r="L874" s="62">
        <f t="shared" si="43"/>
      </c>
    </row>
    <row r="875" spans="8:12" ht="12.75">
      <c r="H875" s="59">
        <f t="shared" si="44"/>
      </c>
      <c r="I875" s="60"/>
      <c r="K875" s="61">
        <f t="shared" si="45"/>
      </c>
      <c r="L875" s="62">
        <f t="shared" si="43"/>
      </c>
    </row>
    <row r="876" spans="8:12" ht="12.75">
      <c r="H876" s="59">
        <f t="shared" si="44"/>
      </c>
      <c r="I876" s="60"/>
      <c r="K876" s="61">
        <f t="shared" si="45"/>
      </c>
      <c r="L876" s="62">
        <f t="shared" si="43"/>
      </c>
    </row>
    <row r="877" spans="8:12" ht="12.75">
      <c r="H877" s="59">
        <f t="shared" si="44"/>
      </c>
      <c r="I877" s="60"/>
      <c r="K877" s="61">
        <f t="shared" si="45"/>
      </c>
      <c r="L877" s="62">
        <f t="shared" si="43"/>
      </c>
    </row>
    <row r="878" spans="8:12" ht="12.75">
      <c r="H878" s="59">
        <f t="shared" si="44"/>
      </c>
      <c r="I878" s="60"/>
      <c r="K878" s="61">
        <f t="shared" si="45"/>
      </c>
      <c r="L878" s="62">
        <f t="shared" si="43"/>
      </c>
    </row>
    <row r="879" spans="8:12" ht="12.75">
      <c r="H879" s="59">
        <f t="shared" si="44"/>
      </c>
      <c r="I879" s="60"/>
      <c r="K879" s="61">
        <f t="shared" si="45"/>
      </c>
      <c r="L879" s="62">
        <f t="shared" si="43"/>
      </c>
    </row>
    <row r="880" spans="8:12" ht="12.75">
      <c r="H880" s="59">
        <f t="shared" si="44"/>
      </c>
      <c r="I880" s="60"/>
      <c r="K880" s="61">
        <f t="shared" si="45"/>
      </c>
      <c r="L880" s="62">
        <f t="shared" si="43"/>
      </c>
    </row>
    <row r="881" spans="8:12" ht="12.75">
      <c r="H881" s="59">
        <f t="shared" si="44"/>
      </c>
      <c r="I881" s="60"/>
      <c r="K881" s="61">
        <f t="shared" si="45"/>
      </c>
      <c r="L881" s="62">
        <f t="shared" si="43"/>
      </c>
    </row>
    <row r="882" spans="8:12" ht="12.75">
      <c r="H882" s="59">
        <f t="shared" si="44"/>
      </c>
      <c r="I882" s="60"/>
      <c r="K882" s="61">
        <f t="shared" si="45"/>
      </c>
      <c r="L882" s="62">
        <f t="shared" si="43"/>
      </c>
    </row>
    <row r="883" spans="8:12" ht="12.75">
      <c r="H883" s="59">
        <f t="shared" si="44"/>
      </c>
      <c r="I883" s="60"/>
      <c r="K883" s="61">
        <f t="shared" si="45"/>
      </c>
      <c r="L883" s="62">
        <f t="shared" si="43"/>
      </c>
    </row>
    <row r="884" spans="8:12" ht="12.75">
      <c r="H884" s="59">
        <f t="shared" si="44"/>
      </c>
      <c r="I884" s="60"/>
      <c r="K884" s="61">
        <f t="shared" si="45"/>
      </c>
      <c r="L884" s="62">
        <f t="shared" si="43"/>
      </c>
    </row>
    <row r="885" spans="8:12" ht="12.75">
      <c r="H885" s="59">
        <f t="shared" si="44"/>
      </c>
      <c r="I885" s="60"/>
      <c r="K885" s="61">
        <f t="shared" si="45"/>
      </c>
      <c r="L885" s="62">
        <f t="shared" si="43"/>
      </c>
    </row>
    <row r="886" spans="8:12" ht="12.75">
      <c r="H886" s="59">
        <f t="shared" si="44"/>
      </c>
      <c r="I886" s="60"/>
      <c r="K886" s="61">
        <f t="shared" si="45"/>
      </c>
      <c r="L886" s="62">
        <f t="shared" si="43"/>
      </c>
    </row>
    <row r="887" spans="8:12" ht="12.75">
      <c r="H887" s="59">
        <f t="shared" si="44"/>
      </c>
      <c r="I887" s="60"/>
      <c r="K887" s="61">
        <f t="shared" si="45"/>
      </c>
      <c r="L887" s="62">
        <f t="shared" si="43"/>
      </c>
    </row>
    <row r="888" spans="8:12" ht="12.75">
      <c r="H888" s="59">
        <f t="shared" si="44"/>
      </c>
      <c r="I888" s="60"/>
      <c r="K888" s="61">
        <f t="shared" si="45"/>
      </c>
      <c r="L888" s="62">
        <f t="shared" si="43"/>
      </c>
    </row>
    <row r="889" spans="8:12" ht="12.75">
      <c r="H889" s="59">
        <f t="shared" si="44"/>
      </c>
      <c r="I889" s="60"/>
      <c r="K889" s="61">
        <f t="shared" si="45"/>
      </c>
      <c r="L889" s="62">
        <f t="shared" si="43"/>
      </c>
    </row>
    <row r="890" spans="8:12" ht="12.75">
      <c r="H890" s="59">
        <f t="shared" si="44"/>
      </c>
      <c r="I890" s="60"/>
      <c r="K890" s="61">
        <f t="shared" si="45"/>
      </c>
      <c r="L890" s="62">
        <f t="shared" si="43"/>
      </c>
    </row>
    <row r="891" spans="8:12" ht="12.75">
      <c r="H891" s="59">
        <f t="shared" si="44"/>
      </c>
      <c r="I891" s="60"/>
      <c r="K891" s="61">
        <f t="shared" si="45"/>
      </c>
      <c r="L891" s="62">
        <f t="shared" si="43"/>
      </c>
    </row>
    <row r="892" spans="8:12" ht="12.75">
      <c r="H892" s="59">
        <f t="shared" si="44"/>
      </c>
      <c r="I892" s="60"/>
      <c r="K892" s="61">
        <f t="shared" si="45"/>
      </c>
      <c r="L892" s="62">
        <f t="shared" si="43"/>
      </c>
    </row>
    <row r="893" spans="8:12" ht="12.75">
      <c r="H893" s="59">
        <f t="shared" si="44"/>
      </c>
      <c r="I893" s="60"/>
      <c r="K893" s="61">
        <f t="shared" si="45"/>
      </c>
      <c r="L893" s="62">
        <f t="shared" si="43"/>
      </c>
    </row>
    <row r="894" spans="8:12" ht="12.75">
      <c r="H894" s="59">
        <f t="shared" si="44"/>
      </c>
      <c r="I894" s="60"/>
      <c r="K894" s="61">
        <f t="shared" si="45"/>
      </c>
      <c r="L894" s="62">
        <f t="shared" si="43"/>
      </c>
    </row>
    <row r="895" spans="8:12" ht="12.75">
      <c r="H895" s="59">
        <f t="shared" si="44"/>
      </c>
      <c r="I895" s="60"/>
      <c r="K895" s="61">
        <f t="shared" si="45"/>
      </c>
      <c r="L895" s="62">
        <f t="shared" si="43"/>
      </c>
    </row>
    <row r="896" spans="8:12" ht="12.75">
      <c r="H896" s="59">
        <f t="shared" si="44"/>
      </c>
      <c r="I896" s="60"/>
      <c r="K896" s="61">
        <f t="shared" si="45"/>
      </c>
      <c r="L896" s="62">
        <f t="shared" si="43"/>
      </c>
    </row>
    <row r="897" spans="8:12" ht="12.75">
      <c r="H897" s="59">
        <f t="shared" si="44"/>
      </c>
      <c r="I897" s="60"/>
      <c r="K897" s="61">
        <f t="shared" si="45"/>
      </c>
      <c r="L897" s="62">
        <f t="shared" si="43"/>
      </c>
    </row>
    <row r="898" spans="8:12" ht="12.75">
      <c r="H898" s="59">
        <f t="shared" si="44"/>
      </c>
      <c r="I898" s="60"/>
      <c r="K898" s="61">
        <f t="shared" si="45"/>
      </c>
      <c r="L898" s="62">
        <f t="shared" si="43"/>
      </c>
    </row>
    <row r="899" spans="8:12" ht="12.75">
      <c r="H899" s="59">
        <f t="shared" si="44"/>
      </c>
      <c r="I899" s="60"/>
      <c r="K899" s="61">
        <f t="shared" si="45"/>
      </c>
      <c r="L899" s="62">
        <f aca="true" t="shared" si="46" ref="L899:L962">IF(H899="","",E$5*I899)</f>
      </c>
    </row>
    <row r="900" spans="8:12" ht="12.75">
      <c r="H900" s="59">
        <f aca="true" t="shared" si="47" ref="H900:H963">IF(H899&lt;5,H899+0.02,"")</f>
      </c>
      <c r="I900" s="60"/>
      <c r="K900" s="61">
        <f aca="true" t="shared" si="48" ref="K900:K963">IF(H899&lt;5,H899+0.02,"")</f>
      </c>
      <c r="L900" s="62">
        <f t="shared" si="46"/>
      </c>
    </row>
    <row r="901" spans="8:12" ht="12.75">
      <c r="H901" s="59">
        <f t="shared" si="47"/>
      </c>
      <c r="I901" s="60"/>
      <c r="K901" s="61">
        <f t="shared" si="48"/>
      </c>
      <c r="L901" s="62">
        <f t="shared" si="46"/>
      </c>
    </row>
    <row r="902" spans="8:12" ht="12.75">
      <c r="H902" s="59">
        <f t="shared" si="47"/>
      </c>
      <c r="I902" s="60"/>
      <c r="K902" s="61">
        <f t="shared" si="48"/>
      </c>
      <c r="L902" s="62">
        <f t="shared" si="46"/>
      </c>
    </row>
    <row r="903" spans="8:12" ht="12.75">
      <c r="H903" s="59">
        <f t="shared" si="47"/>
      </c>
      <c r="I903" s="60"/>
      <c r="K903" s="61">
        <f t="shared" si="48"/>
      </c>
      <c r="L903" s="62">
        <f t="shared" si="46"/>
      </c>
    </row>
    <row r="904" spans="8:12" ht="12.75">
      <c r="H904" s="59">
        <f t="shared" si="47"/>
      </c>
      <c r="I904" s="60"/>
      <c r="K904" s="61">
        <f t="shared" si="48"/>
      </c>
      <c r="L904" s="62">
        <f t="shared" si="46"/>
      </c>
    </row>
    <row r="905" spans="8:12" ht="12.75">
      <c r="H905" s="59">
        <f t="shared" si="47"/>
      </c>
      <c r="I905" s="60"/>
      <c r="K905" s="61">
        <f t="shared" si="48"/>
      </c>
      <c r="L905" s="62">
        <f t="shared" si="46"/>
      </c>
    </row>
    <row r="906" spans="8:12" ht="12.75">
      <c r="H906" s="59">
        <f t="shared" si="47"/>
      </c>
      <c r="I906" s="60"/>
      <c r="K906" s="61">
        <f t="shared" si="48"/>
      </c>
      <c r="L906" s="62">
        <f t="shared" si="46"/>
      </c>
    </row>
    <row r="907" spans="8:12" ht="12.75">
      <c r="H907" s="59">
        <f t="shared" si="47"/>
      </c>
      <c r="I907" s="60"/>
      <c r="K907" s="61">
        <f t="shared" si="48"/>
      </c>
      <c r="L907" s="62">
        <f t="shared" si="46"/>
      </c>
    </row>
    <row r="908" spans="8:12" ht="12.75">
      <c r="H908" s="59">
        <f t="shared" si="47"/>
      </c>
      <c r="I908" s="60"/>
      <c r="K908" s="61">
        <f t="shared" si="48"/>
      </c>
      <c r="L908" s="62">
        <f t="shared" si="46"/>
      </c>
    </row>
    <row r="909" spans="8:12" ht="12.75">
      <c r="H909" s="59">
        <f t="shared" si="47"/>
      </c>
      <c r="I909" s="60"/>
      <c r="K909" s="61">
        <f t="shared" si="48"/>
      </c>
      <c r="L909" s="62">
        <f t="shared" si="46"/>
      </c>
    </row>
    <row r="910" spans="8:12" ht="12.75">
      <c r="H910" s="59">
        <f t="shared" si="47"/>
      </c>
      <c r="I910" s="60"/>
      <c r="K910" s="61">
        <f t="shared" si="48"/>
      </c>
      <c r="L910" s="62">
        <f t="shared" si="46"/>
      </c>
    </row>
    <row r="911" spans="8:12" ht="12.75">
      <c r="H911" s="59">
        <f t="shared" si="47"/>
      </c>
      <c r="I911" s="60"/>
      <c r="K911" s="61">
        <f t="shared" si="48"/>
      </c>
      <c r="L911" s="62">
        <f t="shared" si="46"/>
      </c>
    </row>
    <row r="912" spans="8:12" ht="12.75">
      <c r="H912" s="59">
        <f t="shared" si="47"/>
      </c>
      <c r="I912" s="60"/>
      <c r="K912" s="61">
        <f t="shared" si="48"/>
      </c>
      <c r="L912" s="62">
        <f t="shared" si="46"/>
      </c>
    </row>
    <row r="913" spans="8:12" ht="12.75">
      <c r="H913" s="59">
        <f t="shared" si="47"/>
      </c>
      <c r="I913" s="60"/>
      <c r="K913" s="61">
        <f t="shared" si="48"/>
      </c>
      <c r="L913" s="62">
        <f t="shared" si="46"/>
      </c>
    </row>
    <row r="914" spans="8:12" ht="12.75">
      <c r="H914" s="59">
        <f t="shared" si="47"/>
      </c>
      <c r="I914" s="60"/>
      <c r="K914" s="61">
        <f t="shared" si="48"/>
      </c>
      <c r="L914" s="62">
        <f t="shared" si="46"/>
      </c>
    </row>
    <row r="915" spans="8:12" ht="12.75">
      <c r="H915" s="59">
        <f t="shared" si="47"/>
      </c>
      <c r="I915" s="60"/>
      <c r="K915" s="61">
        <f t="shared" si="48"/>
      </c>
      <c r="L915" s="62">
        <f t="shared" si="46"/>
      </c>
    </row>
    <row r="916" spans="8:12" ht="12.75">
      <c r="H916" s="59">
        <f t="shared" si="47"/>
      </c>
      <c r="I916" s="60"/>
      <c r="K916" s="61">
        <f t="shared" si="48"/>
      </c>
      <c r="L916" s="62">
        <f t="shared" si="46"/>
      </c>
    </row>
    <row r="917" spans="8:12" ht="12.75">
      <c r="H917" s="59">
        <f t="shared" si="47"/>
      </c>
      <c r="I917" s="60"/>
      <c r="K917" s="61">
        <f t="shared" si="48"/>
      </c>
      <c r="L917" s="62">
        <f t="shared" si="46"/>
      </c>
    </row>
    <row r="918" spans="8:12" ht="12.75">
      <c r="H918" s="59">
        <f t="shared" si="47"/>
      </c>
      <c r="I918" s="60"/>
      <c r="K918" s="61">
        <f t="shared" si="48"/>
      </c>
      <c r="L918" s="62">
        <f t="shared" si="46"/>
      </c>
    </row>
    <row r="919" spans="8:12" ht="12.75">
      <c r="H919" s="59">
        <f t="shared" si="47"/>
      </c>
      <c r="I919" s="60"/>
      <c r="K919" s="61">
        <f t="shared" si="48"/>
      </c>
      <c r="L919" s="62">
        <f t="shared" si="46"/>
      </c>
    </row>
    <row r="920" spans="8:12" ht="12.75">
      <c r="H920" s="59">
        <f t="shared" si="47"/>
      </c>
      <c r="I920" s="60"/>
      <c r="K920" s="61">
        <f t="shared" si="48"/>
      </c>
      <c r="L920" s="62">
        <f t="shared" si="46"/>
      </c>
    </row>
    <row r="921" spans="8:12" ht="12.75">
      <c r="H921" s="59">
        <f t="shared" si="47"/>
      </c>
      <c r="I921" s="60"/>
      <c r="K921" s="61">
        <f t="shared" si="48"/>
      </c>
      <c r="L921" s="62">
        <f t="shared" si="46"/>
      </c>
    </row>
    <row r="922" spans="8:12" ht="12.75">
      <c r="H922" s="59">
        <f t="shared" si="47"/>
      </c>
      <c r="I922" s="60"/>
      <c r="K922" s="61">
        <f t="shared" si="48"/>
      </c>
      <c r="L922" s="62">
        <f t="shared" si="46"/>
      </c>
    </row>
    <row r="923" spans="8:12" ht="12.75">
      <c r="H923" s="59">
        <f t="shared" si="47"/>
      </c>
      <c r="I923" s="60"/>
      <c r="K923" s="61">
        <f t="shared" si="48"/>
      </c>
      <c r="L923" s="62">
        <f t="shared" si="46"/>
      </c>
    </row>
    <row r="924" spans="8:12" ht="12.75">
      <c r="H924" s="59">
        <f t="shared" si="47"/>
      </c>
      <c r="I924" s="60"/>
      <c r="K924" s="61">
        <f t="shared" si="48"/>
      </c>
      <c r="L924" s="62">
        <f t="shared" si="46"/>
      </c>
    </row>
    <row r="925" spans="8:12" ht="12.75">
      <c r="H925" s="59">
        <f t="shared" si="47"/>
      </c>
      <c r="I925" s="60"/>
      <c r="K925" s="61">
        <f t="shared" si="48"/>
      </c>
      <c r="L925" s="62">
        <f t="shared" si="46"/>
      </c>
    </row>
    <row r="926" spans="8:12" ht="12.75">
      <c r="H926" s="59">
        <f t="shared" si="47"/>
      </c>
      <c r="I926" s="60"/>
      <c r="K926" s="61">
        <f t="shared" si="48"/>
      </c>
      <c r="L926" s="62">
        <f t="shared" si="46"/>
      </c>
    </row>
    <row r="927" spans="8:12" ht="12.75">
      <c r="H927" s="59">
        <f t="shared" si="47"/>
      </c>
      <c r="I927" s="60"/>
      <c r="K927" s="61">
        <f t="shared" si="48"/>
      </c>
      <c r="L927" s="62">
        <f t="shared" si="46"/>
      </c>
    </row>
    <row r="928" spans="8:12" ht="12.75">
      <c r="H928" s="59">
        <f t="shared" si="47"/>
      </c>
      <c r="I928" s="60"/>
      <c r="K928" s="61">
        <f t="shared" si="48"/>
      </c>
      <c r="L928" s="62">
        <f t="shared" si="46"/>
      </c>
    </row>
    <row r="929" spans="8:12" ht="12.75">
      <c r="H929" s="59">
        <f t="shared" si="47"/>
      </c>
      <c r="I929" s="60"/>
      <c r="K929" s="61">
        <f t="shared" si="48"/>
      </c>
      <c r="L929" s="62">
        <f t="shared" si="46"/>
      </c>
    </row>
    <row r="930" spans="8:12" ht="12.75">
      <c r="H930" s="59">
        <f t="shared" si="47"/>
      </c>
      <c r="I930" s="60"/>
      <c r="K930" s="61">
        <f t="shared" si="48"/>
      </c>
      <c r="L930" s="62">
        <f t="shared" si="46"/>
      </c>
    </row>
    <row r="931" spans="8:12" ht="12.75">
      <c r="H931" s="59">
        <f t="shared" si="47"/>
      </c>
      <c r="I931" s="60"/>
      <c r="K931" s="61">
        <f t="shared" si="48"/>
      </c>
      <c r="L931" s="62">
        <f t="shared" si="46"/>
      </c>
    </row>
    <row r="932" spans="8:12" ht="12.75">
      <c r="H932" s="59">
        <f t="shared" si="47"/>
      </c>
      <c r="I932" s="60"/>
      <c r="K932" s="61">
        <f t="shared" si="48"/>
      </c>
      <c r="L932" s="62">
        <f t="shared" si="46"/>
      </c>
    </row>
    <row r="933" spans="8:12" ht="12.75">
      <c r="H933" s="59">
        <f t="shared" si="47"/>
      </c>
      <c r="I933" s="60"/>
      <c r="K933" s="61">
        <f t="shared" si="48"/>
      </c>
      <c r="L933" s="62">
        <f t="shared" si="46"/>
      </c>
    </row>
    <row r="934" spans="8:12" ht="12.75">
      <c r="H934" s="59">
        <f t="shared" si="47"/>
      </c>
      <c r="I934" s="60"/>
      <c r="K934" s="61">
        <f t="shared" si="48"/>
      </c>
      <c r="L934" s="62">
        <f t="shared" si="46"/>
      </c>
    </row>
    <row r="935" spans="8:12" ht="12.75">
      <c r="H935" s="59">
        <f t="shared" si="47"/>
      </c>
      <c r="I935" s="60"/>
      <c r="K935" s="61">
        <f t="shared" si="48"/>
      </c>
      <c r="L935" s="62">
        <f t="shared" si="46"/>
      </c>
    </row>
    <row r="936" spans="8:12" ht="12.75">
      <c r="H936" s="59">
        <f t="shared" si="47"/>
      </c>
      <c r="I936" s="60"/>
      <c r="K936" s="61">
        <f t="shared" si="48"/>
      </c>
      <c r="L936" s="62">
        <f t="shared" si="46"/>
      </c>
    </row>
    <row r="937" spans="8:12" ht="12.75">
      <c r="H937" s="59">
        <f t="shared" si="47"/>
      </c>
      <c r="I937" s="60"/>
      <c r="K937" s="61">
        <f t="shared" si="48"/>
      </c>
      <c r="L937" s="62">
        <f t="shared" si="46"/>
      </c>
    </row>
    <row r="938" spans="8:12" ht="12.75">
      <c r="H938" s="59">
        <f t="shared" si="47"/>
      </c>
      <c r="I938" s="60"/>
      <c r="K938" s="61">
        <f t="shared" si="48"/>
      </c>
      <c r="L938" s="62">
        <f t="shared" si="46"/>
      </c>
    </row>
    <row r="939" spans="8:12" ht="12.75">
      <c r="H939" s="59">
        <f t="shared" si="47"/>
      </c>
      <c r="I939" s="60"/>
      <c r="K939" s="61">
        <f t="shared" si="48"/>
      </c>
      <c r="L939" s="62">
        <f t="shared" si="46"/>
      </c>
    </row>
    <row r="940" spans="8:12" ht="12.75">
      <c r="H940" s="59">
        <f t="shared" si="47"/>
      </c>
      <c r="I940" s="60"/>
      <c r="K940" s="61">
        <f t="shared" si="48"/>
      </c>
      <c r="L940" s="62">
        <f t="shared" si="46"/>
      </c>
    </row>
    <row r="941" spans="8:12" ht="12.75">
      <c r="H941" s="59">
        <f t="shared" si="47"/>
      </c>
      <c r="I941" s="60"/>
      <c r="K941" s="61">
        <f t="shared" si="48"/>
      </c>
      <c r="L941" s="62">
        <f t="shared" si="46"/>
      </c>
    </row>
    <row r="942" spans="8:12" ht="12.75">
      <c r="H942" s="59">
        <f t="shared" si="47"/>
      </c>
      <c r="I942" s="60"/>
      <c r="K942" s="61">
        <f t="shared" si="48"/>
      </c>
      <c r="L942" s="62">
        <f t="shared" si="46"/>
      </c>
    </row>
    <row r="943" spans="8:12" ht="12.75">
      <c r="H943" s="59">
        <f t="shared" si="47"/>
      </c>
      <c r="I943" s="60"/>
      <c r="K943" s="61">
        <f t="shared" si="48"/>
      </c>
      <c r="L943" s="62">
        <f t="shared" si="46"/>
      </c>
    </row>
    <row r="944" spans="8:12" ht="12.75">
      <c r="H944" s="59">
        <f t="shared" si="47"/>
      </c>
      <c r="I944" s="60"/>
      <c r="K944" s="61">
        <f t="shared" si="48"/>
      </c>
      <c r="L944" s="62">
        <f t="shared" si="46"/>
      </c>
    </row>
    <row r="945" spans="8:12" ht="12.75">
      <c r="H945" s="59">
        <f t="shared" si="47"/>
      </c>
      <c r="I945" s="60"/>
      <c r="K945" s="61">
        <f t="shared" si="48"/>
      </c>
      <c r="L945" s="62">
        <f t="shared" si="46"/>
      </c>
    </row>
    <row r="946" spans="8:12" ht="12.75">
      <c r="H946" s="59">
        <f t="shared" si="47"/>
      </c>
      <c r="I946" s="60"/>
      <c r="K946" s="61">
        <f t="shared" si="48"/>
      </c>
      <c r="L946" s="62">
        <f t="shared" si="46"/>
      </c>
    </row>
    <row r="947" spans="8:12" ht="12.75">
      <c r="H947" s="59">
        <f t="shared" si="47"/>
      </c>
      <c r="I947" s="60"/>
      <c r="K947" s="61">
        <f t="shared" si="48"/>
      </c>
      <c r="L947" s="62">
        <f t="shared" si="46"/>
      </c>
    </row>
    <row r="948" spans="8:12" ht="12.75">
      <c r="H948" s="59">
        <f t="shared" si="47"/>
      </c>
      <c r="I948" s="60"/>
      <c r="K948" s="61">
        <f t="shared" si="48"/>
      </c>
      <c r="L948" s="62">
        <f t="shared" si="46"/>
      </c>
    </row>
    <row r="949" spans="8:12" ht="12.75">
      <c r="H949" s="59">
        <f t="shared" si="47"/>
      </c>
      <c r="I949" s="60"/>
      <c r="K949" s="61">
        <f t="shared" si="48"/>
      </c>
      <c r="L949" s="62">
        <f t="shared" si="46"/>
      </c>
    </row>
    <row r="950" spans="8:12" ht="12.75">
      <c r="H950" s="59">
        <f t="shared" si="47"/>
      </c>
      <c r="I950" s="60"/>
      <c r="K950" s="61">
        <f t="shared" si="48"/>
      </c>
      <c r="L950" s="62">
        <f t="shared" si="46"/>
      </c>
    </row>
    <row r="951" spans="8:12" ht="12.75">
      <c r="H951" s="59">
        <f t="shared" si="47"/>
      </c>
      <c r="I951" s="60"/>
      <c r="K951" s="61">
        <f t="shared" si="48"/>
      </c>
      <c r="L951" s="62">
        <f t="shared" si="46"/>
      </c>
    </row>
    <row r="952" spans="8:12" ht="12.75">
      <c r="H952" s="59">
        <f t="shared" si="47"/>
      </c>
      <c r="I952" s="60"/>
      <c r="K952" s="61">
        <f t="shared" si="48"/>
      </c>
      <c r="L952" s="62">
        <f t="shared" si="46"/>
      </c>
    </row>
    <row r="953" spans="8:12" ht="12.75">
      <c r="H953" s="59">
        <f t="shared" si="47"/>
      </c>
      <c r="I953" s="60"/>
      <c r="K953" s="61">
        <f t="shared" si="48"/>
      </c>
      <c r="L953" s="62">
        <f t="shared" si="46"/>
      </c>
    </row>
    <row r="954" spans="8:12" ht="12.75">
      <c r="H954" s="59">
        <f t="shared" si="47"/>
      </c>
      <c r="I954" s="60"/>
      <c r="K954" s="61">
        <f t="shared" si="48"/>
      </c>
      <c r="L954" s="62">
        <f t="shared" si="46"/>
      </c>
    </row>
    <row r="955" spans="8:12" ht="12.75">
      <c r="H955" s="59">
        <f t="shared" si="47"/>
      </c>
      <c r="I955" s="60"/>
      <c r="K955" s="61">
        <f t="shared" si="48"/>
      </c>
      <c r="L955" s="62">
        <f t="shared" si="46"/>
      </c>
    </row>
    <row r="956" spans="8:12" ht="12.75">
      <c r="H956" s="59">
        <f t="shared" si="47"/>
      </c>
      <c r="I956" s="60"/>
      <c r="K956" s="61">
        <f t="shared" si="48"/>
      </c>
      <c r="L956" s="62">
        <f t="shared" si="46"/>
      </c>
    </row>
    <row r="957" spans="8:12" ht="12.75">
      <c r="H957" s="59">
        <f t="shared" si="47"/>
      </c>
      <c r="I957" s="60"/>
      <c r="K957" s="61">
        <f t="shared" si="48"/>
      </c>
      <c r="L957" s="62">
        <f t="shared" si="46"/>
      </c>
    </row>
    <row r="958" spans="8:12" ht="12.75">
      <c r="H958" s="59">
        <f t="shared" si="47"/>
      </c>
      <c r="I958" s="60"/>
      <c r="K958" s="61">
        <f t="shared" si="48"/>
      </c>
      <c r="L958" s="62">
        <f t="shared" si="46"/>
      </c>
    </row>
    <row r="959" spans="8:12" ht="12.75">
      <c r="H959" s="59">
        <f t="shared" si="47"/>
      </c>
      <c r="I959" s="60"/>
      <c r="K959" s="61">
        <f t="shared" si="48"/>
      </c>
      <c r="L959" s="62">
        <f t="shared" si="46"/>
      </c>
    </row>
    <row r="960" spans="8:12" ht="12.75">
      <c r="H960" s="59">
        <f t="shared" si="47"/>
      </c>
      <c r="I960" s="60"/>
      <c r="K960" s="61">
        <f t="shared" si="48"/>
      </c>
      <c r="L960" s="62">
        <f t="shared" si="46"/>
      </c>
    </row>
    <row r="961" spans="8:12" ht="12.75">
      <c r="H961" s="59">
        <f t="shared" si="47"/>
      </c>
      <c r="I961" s="60"/>
      <c r="K961" s="61">
        <f t="shared" si="48"/>
      </c>
      <c r="L961" s="62">
        <f t="shared" si="46"/>
      </c>
    </row>
    <row r="962" spans="8:12" ht="12.75">
      <c r="H962" s="59">
        <f t="shared" si="47"/>
      </c>
      <c r="I962" s="60"/>
      <c r="K962" s="61">
        <f t="shared" si="48"/>
      </c>
      <c r="L962" s="62">
        <f t="shared" si="46"/>
      </c>
    </row>
    <row r="963" spans="8:12" ht="12.75">
      <c r="H963" s="59">
        <f t="shared" si="47"/>
      </c>
      <c r="I963" s="60"/>
      <c r="K963" s="61">
        <f t="shared" si="48"/>
      </c>
      <c r="L963" s="62">
        <f aca="true" t="shared" si="49" ref="L963:L1026">IF(H963="","",E$5*I963)</f>
      </c>
    </row>
    <row r="964" spans="8:12" ht="12.75">
      <c r="H964" s="59">
        <f aca="true" t="shared" si="50" ref="H964:H1027">IF(H963&lt;5,H963+0.02,"")</f>
      </c>
      <c r="I964" s="60"/>
      <c r="K964" s="61">
        <f aca="true" t="shared" si="51" ref="K964:K1027">IF(H963&lt;5,H963+0.02,"")</f>
      </c>
      <c r="L964" s="62">
        <f t="shared" si="49"/>
      </c>
    </row>
    <row r="965" spans="8:12" ht="12.75">
      <c r="H965" s="59">
        <f t="shared" si="50"/>
      </c>
      <c r="I965" s="60"/>
      <c r="K965" s="61">
        <f t="shared" si="51"/>
      </c>
      <c r="L965" s="62">
        <f t="shared" si="49"/>
      </c>
    </row>
    <row r="966" spans="8:12" ht="12.75">
      <c r="H966" s="59">
        <f t="shared" si="50"/>
      </c>
      <c r="I966" s="60"/>
      <c r="K966" s="61">
        <f t="shared" si="51"/>
      </c>
      <c r="L966" s="62">
        <f t="shared" si="49"/>
      </c>
    </row>
    <row r="967" spans="8:12" ht="12.75">
      <c r="H967" s="59">
        <f t="shared" si="50"/>
      </c>
      <c r="I967" s="60"/>
      <c r="K967" s="61">
        <f t="shared" si="51"/>
      </c>
      <c r="L967" s="62">
        <f t="shared" si="49"/>
      </c>
    </row>
    <row r="968" spans="8:12" ht="12.75">
      <c r="H968" s="59">
        <f t="shared" si="50"/>
      </c>
      <c r="I968" s="60"/>
      <c r="K968" s="61">
        <f t="shared" si="51"/>
      </c>
      <c r="L968" s="62">
        <f t="shared" si="49"/>
      </c>
    </row>
    <row r="969" spans="8:12" ht="12.75">
      <c r="H969" s="59">
        <f t="shared" si="50"/>
      </c>
      <c r="I969" s="60"/>
      <c r="K969" s="61">
        <f t="shared" si="51"/>
      </c>
      <c r="L969" s="62">
        <f t="shared" si="49"/>
      </c>
    </row>
    <row r="970" spans="8:12" ht="12.75">
      <c r="H970" s="59">
        <f t="shared" si="50"/>
      </c>
      <c r="I970" s="60"/>
      <c r="K970" s="61">
        <f t="shared" si="51"/>
      </c>
      <c r="L970" s="62">
        <f t="shared" si="49"/>
      </c>
    </row>
    <row r="971" spans="8:12" ht="12.75">
      <c r="H971" s="59">
        <f t="shared" si="50"/>
      </c>
      <c r="I971" s="60"/>
      <c r="K971" s="61">
        <f t="shared" si="51"/>
      </c>
      <c r="L971" s="62">
        <f t="shared" si="49"/>
      </c>
    </row>
    <row r="972" spans="8:12" ht="12.75">
      <c r="H972" s="59">
        <f t="shared" si="50"/>
      </c>
      <c r="I972" s="60"/>
      <c r="K972" s="61">
        <f t="shared" si="51"/>
      </c>
      <c r="L972" s="62">
        <f t="shared" si="49"/>
      </c>
    </row>
    <row r="973" spans="8:12" ht="12.75">
      <c r="H973" s="59">
        <f t="shared" si="50"/>
      </c>
      <c r="I973" s="60"/>
      <c r="K973" s="61">
        <f t="shared" si="51"/>
      </c>
      <c r="L973" s="62">
        <f t="shared" si="49"/>
      </c>
    </row>
    <row r="974" spans="8:12" ht="12.75">
      <c r="H974" s="59">
        <f t="shared" si="50"/>
      </c>
      <c r="I974" s="60"/>
      <c r="K974" s="61">
        <f t="shared" si="51"/>
      </c>
      <c r="L974" s="62">
        <f t="shared" si="49"/>
      </c>
    </row>
    <row r="975" spans="8:12" ht="12.75">
      <c r="H975" s="59">
        <f t="shared" si="50"/>
      </c>
      <c r="I975" s="60"/>
      <c r="K975" s="61">
        <f t="shared" si="51"/>
      </c>
      <c r="L975" s="62">
        <f t="shared" si="49"/>
      </c>
    </row>
    <row r="976" spans="8:12" ht="12.75">
      <c r="H976" s="59">
        <f t="shared" si="50"/>
      </c>
      <c r="I976" s="60"/>
      <c r="K976" s="61">
        <f t="shared" si="51"/>
      </c>
      <c r="L976" s="62">
        <f t="shared" si="49"/>
      </c>
    </row>
    <row r="977" spans="8:12" ht="12.75">
      <c r="H977" s="59">
        <f t="shared" si="50"/>
      </c>
      <c r="I977" s="60"/>
      <c r="K977" s="61">
        <f t="shared" si="51"/>
      </c>
      <c r="L977" s="62">
        <f t="shared" si="49"/>
      </c>
    </row>
    <row r="978" spans="8:12" ht="12.75">
      <c r="H978" s="59">
        <f t="shared" si="50"/>
      </c>
      <c r="I978" s="60"/>
      <c r="K978" s="61">
        <f t="shared" si="51"/>
      </c>
      <c r="L978" s="62">
        <f t="shared" si="49"/>
      </c>
    </row>
    <row r="979" spans="8:12" ht="12.75">
      <c r="H979" s="59">
        <f t="shared" si="50"/>
      </c>
      <c r="I979" s="60"/>
      <c r="K979" s="61">
        <f t="shared" si="51"/>
      </c>
      <c r="L979" s="62">
        <f t="shared" si="49"/>
      </c>
    </row>
    <row r="980" spans="8:12" ht="12.75">
      <c r="H980" s="59">
        <f t="shared" si="50"/>
      </c>
      <c r="I980" s="60"/>
      <c r="K980" s="61">
        <f t="shared" si="51"/>
      </c>
      <c r="L980" s="62">
        <f t="shared" si="49"/>
      </c>
    </row>
    <row r="981" spans="8:12" ht="12.75">
      <c r="H981" s="59">
        <f t="shared" si="50"/>
      </c>
      <c r="I981" s="60"/>
      <c r="K981" s="61">
        <f t="shared" si="51"/>
      </c>
      <c r="L981" s="62">
        <f t="shared" si="49"/>
      </c>
    </row>
    <row r="982" spans="8:12" ht="12.75">
      <c r="H982" s="59">
        <f t="shared" si="50"/>
      </c>
      <c r="I982" s="60"/>
      <c r="K982" s="61">
        <f t="shared" si="51"/>
      </c>
      <c r="L982" s="62">
        <f t="shared" si="49"/>
      </c>
    </row>
    <row r="983" spans="8:12" ht="12.75">
      <c r="H983" s="59">
        <f t="shared" si="50"/>
      </c>
      <c r="I983" s="60"/>
      <c r="K983" s="61">
        <f t="shared" si="51"/>
      </c>
      <c r="L983" s="62">
        <f t="shared" si="49"/>
      </c>
    </row>
    <row r="984" spans="8:12" ht="12.75">
      <c r="H984" s="59">
        <f t="shared" si="50"/>
      </c>
      <c r="I984" s="60"/>
      <c r="K984" s="61">
        <f t="shared" si="51"/>
      </c>
      <c r="L984" s="62">
        <f t="shared" si="49"/>
      </c>
    </row>
    <row r="985" spans="8:12" ht="12.75">
      <c r="H985" s="59">
        <f t="shared" si="50"/>
      </c>
      <c r="I985" s="60"/>
      <c r="K985" s="61">
        <f t="shared" si="51"/>
      </c>
      <c r="L985" s="62">
        <f t="shared" si="49"/>
      </c>
    </row>
    <row r="986" spans="8:12" ht="12.75">
      <c r="H986" s="59">
        <f t="shared" si="50"/>
      </c>
      <c r="I986" s="60"/>
      <c r="K986" s="61">
        <f t="shared" si="51"/>
      </c>
      <c r="L986" s="62">
        <f t="shared" si="49"/>
      </c>
    </row>
    <row r="987" spans="8:12" ht="12.75">
      <c r="H987" s="59">
        <f t="shared" si="50"/>
      </c>
      <c r="I987" s="60"/>
      <c r="K987" s="61">
        <f t="shared" si="51"/>
      </c>
      <c r="L987" s="62">
        <f t="shared" si="49"/>
      </c>
    </row>
    <row r="988" spans="8:12" ht="12.75">
      <c r="H988" s="59">
        <f t="shared" si="50"/>
      </c>
      <c r="I988" s="60"/>
      <c r="K988" s="61">
        <f t="shared" si="51"/>
      </c>
      <c r="L988" s="62">
        <f t="shared" si="49"/>
      </c>
    </row>
    <row r="989" spans="8:12" ht="12.75">
      <c r="H989" s="59">
        <f t="shared" si="50"/>
      </c>
      <c r="I989" s="60"/>
      <c r="K989" s="61">
        <f t="shared" si="51"/>
      </c>
      <c r="L989" s="62">
        <f t="shared" si="49"/>
      </c>
    </row>
    <row r="990" spans="8:12" ht="12.75">
      <c r="H990" s="59">
        <f t="shared" si="50"/>
      </c>
      <c r="I990" s="60"/>
      <c r="K990" s="61">
        <f t="shared" si="51"/>
      </c>
      <c r="L990" s="62">
        <f t="shared" si="49"/>
      </c>
    </row>
    <row r="991" spans="8:12" ht="12.75">
      <c r="H991" s="59">
        <f t="shared" si="50"/>
      </c>
      <c r="I991" s="60"/>
      <c r="K991" s="61">
        <f t="shared" si="51"/>
      </c>
      <c r="L991" s="62">
        <f t="shared" si="49"/>
      </c>
    </row>
    <row r="992" spans="8:12" ht="12.75">
      <c r="H992" s="59">
        <f t="shared" si="50"/>
      </c>
      <c r="I992" s="60"/>
      <c r="K992" s="61">
        <f t="shared" si="51"/>
      </c>
      <c r="L992" s="62">
        <f t="shared" si="49"/>
      </c>
    </row>
    <row r="993" spans="8:12" ht="12.75">
      <c r="H993" s="59">
        <f t="shared" si="50"/>
      </c>
      <c r="I993" s="60"/>
      <c r="K993" s="61">
        <f t="shared" si="51"/>
      </c>
      <c r="L993" s="62">
        <f t="shared" si="49"/>
      </c>
    </row>
    <row r="994" spans="8:12" ht="12.75">
      <c r="H994" s="59">
        <f t="shared" si="50"/>
      </c>
      <c r="I994" s="60"/>
      <c r="K994" s="61">
        <f t="shared" si="51"/>
      </c>
      <c r="L994" s="62">
        <f t="shared" si="49"/>
      </c>
    </row>
    <row r="995" spans="8:12" ht="12.75">
      <c r="H995" s="59">
        <f t="shared" si="50"/>
      </c>
      <c r="I995" s="60"/>
      <c r="K995" s="61">
        <f t="shared" si="51"/>
      </c>
      <c r="L995" s="62">
        <f t="shared" si="49"/>
      </c>
    </row>
    <row r="996" spans="8:12" ht="12.75">
      <c r="H996" s="59">
        <f t="shared" si="50"/>
      </c>
      <c r="I996" s="60"/>
      <c r="K996" s="61">
        <f t="shared" si="51"/>
      </c>
      <c r="L996" s="62">
        <f t="shared" si="49"/>
      </c>
    </row>
    <row r="997" spans="8:12" ht="12.75">
      <c r="H997" s="59">
        <f t="shared" si="50"/>
      </c>
      <c r="I997" s="60"/>
      <c r="K997" s="61">
        <f t="shared" si="51"/>
      </c>
      <c r="L997" s="62">
        <f t="shared" si="49"/>
      </c>
    </row>
    <row r="998" spans="8:12" ht="12.75">
      <c r="H998" s="59">
        <f t="shared" si="50"/>
      </c>
      <c r="I998" s="60"/>
      <c r="K998" s="61">
        <f t="shared" si="51"/>
      </c>
      <c r="L998" s="62">
        <f t="shared" si="49"/>
      </c>
    </row>
    <row r="999" spans="8:12" ht="12.75">
      <c r="H999" s="59">
        <f t="shared" si="50"/>
      </c>
      <c r="I999" s="60"/>
      <c r="K999" s="61">
        <f t="shared" si="51"/>
      </c>
      <c r="L999" s="62">
        <f t="shared" si="49"/>
      </c>
    </row>
    <row r="1000" spans="8:12" ht="12.75">
      <c r="H1000" s="59">
        <f t="shared" si="50"/>
      </c>
      <c r="I1000" s="60"/>
      <c r="K1000" s="61">
        <f t="shared" si="51"/>
      </c>
      <c r="L1000" s="62">
        <f t="shared" si="49"/>
      </c>
    </row>
    <row r="1001" spans="8:12" ht="12.75">
      <c r="H1001" s="59">
        <f t="shared" si="50"/>
      </c>
      <c r="I1001" s="60"/>
      <c r="K1001" s="61">
        <f t="shared" si="51"/>
      </c>
      <c r="L1001" s="62">
        <f t="shared" si="49"/>
      </c>
    </row>
    <row r="1002" spans="8:12" ht="12.75">
      <c r="H1002" s="59">
        <f t="shared" si="50"/>
      </c>
      <c r="I1002" s="60"/>
      <c r="K1002" s="61">
        <f t="shared" si="51"/>
      </c>
      <c r="L1002" s="62">
        <f t="shared" si="49"/>
      </c>
    </row>
    <row r="1003" spans="8:12" ht="12.75">
      <c r="H1003" s="59">
        <f t="shared" si="50"/>
      </c>
      <c r="I1003" s="60"/>
      <c r="K1003" s="61">
        <f t="shared" si="51"/>
      </c>
      <c r="L1003" s="62">
        <f t="shared" si="49"/>
      </c>
    </row>
    <row r="1004" spans="8:12" ht="12.75">
      <c r="H1004" s="59">
        <f t="shared" si="50"/>
      </c>
      <c r="I1004" s="60"/>
      <c r="K1004" s="61">
        <f t="shared" si="51"/>
      </c>
      <c r="L1004" s="62">
        <f t="shared" si="49"/>
      </c>
    </row>
    <row r="1005" spans="8:12" ht="12.75">
      <c r="H1005" s="59">
        <f t="shared" si="50"/>
      </c>
      <c r="I1005" s="60"/>
      <c r="K1005" s="61">
        <f t="shared" si="51"/>
      </c>
      <c r="L1005" s="62">
        <f t="shared" si="49"/>
      </c>
    </row>
    <row r="1006" spans="8:12" ht="12.75">
      <c r="H1006" s="59">
        <f t="shared" si="50"/>
      </c>
      <c r="I1006" s="60"/>
      <c r="K1006" s="61">
        <f t="shared" si="51"/>
      </c>
      <c r="L1006" s="62">
        <f t="shared" si="49"/>
      </c>
    </row>
    <row r="1007" spans="8:12" ht="12.75">
      <c r="H1007" s="59">
        <f t="shared" si="50"/>
      </c>
      <c r="I1007" s="60"/>
      <c r="K1007" s="61">
        <f t="shared" si="51"/>
      </c>
      <c r="L1007" s="62">
        <f t="shared" si="49"/>
      </c>
    </row>
    <row r="1008" spans="8:12" ht="12.75">
      <c r="H1008" s="59">
        <f t="shared" si="50"/>
      </c>
      <c r="I1008" s="60"/>
      <c r="K1008" s="61">
        <f t="shared" si="51"/>
      </c>
      <c r="L1008" s="62">
        <f t="shared" si="49"/>
      </c>
    </row>
    <row r="1009" spans="8:12" ht="12.75">
      <c r="H1009" s="59">
        <f t="shared" si="50"/>
      </c>
      <c r="I1009" s="60"/>
      <c r="K1009" s="61">
        <f t="shared" si="51"/>
      </c>
      <c r="L1009" s="62">
        <f t="shared" si="49"/>
      </c>
    </row>
    <row r="1010" spans="8:12" ht="12.75">
      <c r="H1010" s="59">
        <f t="shared" si="50"/>
      </c>
      <c r="I1010" s="60"/>
      <c r="K1010" s="61">
        <f t="shared" si="51"/>
      </c>
      <c r="L1010" s="62">
        <f t="shared" si="49"/>
      </c>
    </row>
    <row r="1011" spans="8:12" ht="12.75">
      <c r="H1011" s="59">
        <f t="shared" si="50"/>
      </c>
      <c r="I1011" s="60"/>
      <c r="K1011" s="61">
        <f t="shared" si="51"/>
      </c>
      <c r="L1011" s="62">
        <f t="shared" si="49"/>
      </c>
    </row>
    <row r="1012" spans="8:12" ht="12.75">
      <c r="H1012" s="59">
        <f t="shared" si="50"/>
      </c>
      <c r="I1012" s="60"/>
      <c r="K1012" s="61">
        <f t="shared" si="51"/>
      </c>
      <c r="L1012" s="62">
        <f t="shared" si="49"/>
      </c>
    </row>
    <row r="1013" spans="8:12" ht="12.75">
      <c r="H1013" s="59">
        <f t="shared" si="50"/>
      </c>
      <c r="I1013" s="60"/>
      <c r="K1013" s="61">
        <f t="shared" si="51"/>
      </c>
      <c r="L1013" s="62">
        <f t="shared" si="49"/>
      </c>
    </row>
    <row r="1014" spans="8:12" ht="12.75">
      <c r="H1014" s="59">
        <f t="shared" si="50"/>
      </c>
      <c r="I1014" s="60"/>
      <c r="K1014" s="61">
        <f t="shared" si="51"/>
      </c>
      <c r="L1014" s="62">
        <f t="shared" si="49"/>
      </c>
    </row>
    <row r="1015" spans="8:12" ht="12.75">
      <c r="H1015" s="59">
        <f t="shared" si="50"/>
      </c>
      <c r="I1015" s="60"/>
      <c r="K1015" s="61">
        <f t="shared" si="51"/>
      </c>
      <c r="L1015" s="62">
        <f t="shared" si="49"/>
      </c>
    </row>
    <row r="1016" spans="8:12" ht="12.75">
      <c r="H1016" s="59">
        <f t="shared" si="50"/>
      </c>
      <c r="I1016" s="60"/>
      <c r="K1016" s="61">
        <f t="shared" si="51"/>
      </c>
      <c r="L1016" s="62">
        <f t="shared" si="49"/>
      </c>
    </row>
    <row r="1017" spans="8:12" ht="12.75">
      <c r="H1017" s="59">
        <f t="shared" si="50"/>
      </c>
      <c r="I1017" s="60"/>
      <c r="K1017" s="61">
        <f t="shared" si="51"/>
      </c>
      <c r="L1017" s="62">
        <f t="shared" si="49"/>
      </c>
    </row>
    <row r="1018" spans="8:12" ht="12.75">
      <c r="H1018" s="59">
        <f t="shared" si="50"/>
      </c>
      <c r="I1018" s="60"/>
      <c r="K1018" s="61">
        <f t="shared" si="51"/>
      </c>
      <c r="L1018" s="62">
        <f t="shared" si="49"/>
      </c>
    </row>
    <row r="1019" spans="8:12" ht="12.75">
      <c r="H1019" s="59">
        <f t="shared" si="50"/>
      </c>
      <c r="I1019" s="60"/>
      <c r="K1019" s="61">
        <f t="shared" si="51"/>
      </c>
      <c r="L1019" s="62">
        <f t="shared" si="49"/>
      </c>
    </row>
    <row r="1020" spans="8:12" ht="12.75">
      <c r="H1020" s="59">
        <f t="shared" si="50"/>
      </c>
      <c r="I1020" s="60"/>
      <c r="K1020" s="61">
        <f t="shared" si="51"/>
      </c>
      <c r="L1020" s="62">
        <f t="shared" si="49"/>
      </c>
    </row>
    <row r="1021" spans="8:12" ht="12.75">
      <c r="H1021" s="59">
        <f t="shared" si="50"/>
      </c>
      <c r="I1021" s="60"/>
      <c r="K1021" s="61">
        <f t="shared" si="51"/>
      </c>
      <c r="L1021" s="62">
        <f t="shared" si="49"/>
      </c>
    </row>
    <row r="1022" spans="8:12" ht="12.75">
      <c r="H1022" s="59">
        <f t="shared" si="50"/>
      </c>
      <c r="I1022" s="60"/>
      <c r="K1022" s="61">
        <f t="shared" si="51"/>
      </c>
      <c r="L1022" s="62">
        <f t="shared" si="49"/>
      </c>
    </row>
    <row r="1023" spans="8:12" ht="12.75">
      <c r="H1023" s="59">
        <f t="shared" si="50"/>
      </c>
      <c r="I1023" s="60"/>
      <c r="K1023" s="61">
        <f t="shared" si="51"/>
      </c>
      <c r="L1023" s="62">
        <f t="shared" si="49"/>
      </c>
    </row>
    <row r="1024" spans="8:12" ht="12.75">
      <c r="H1024" s="59">
        <f t="shared" si="50"/>
      </c>
      <c r="I1024" s="60"/>
      <c r="K1024" s="61">
        <f t="shared" si="51"/>
      </c>
      <c r="L1024" s="62">
        <f t="shared" si="49"/>
      </c>
    </row>
    <row r="1025" spans="8:12" ht="12.75">
      <c r="H1025" s="59">
        <f t="shared" si="50"/>
      </c>
      <c r="I1025" s="60"/>
      <c r="K1025" s="61">
        <f t="shared" si="51"/>
      </c>
      <c r="L1025" s="62">
        <f t="shared" si="49"/>
      </c>
    </row>
    <row r="1026" spans="8:12" ht="12.75">
      <c r="H1026" s="59">
        <f t="shared" si="50"/>
      </c>
      <c r="I1026" s="60"/>
      <c r="K1026" s="61">
        <f t="shared" si="51"/>
      </c>
      <c r="L1026" s="62">
        <f t="shared" si="49"/>
      </c>
    </row>
    <row r="1027" spans="8:12" ht="12.75">
      <c r="H1027" s="59">
        <f t="shared" si="50"/>
      </c>
      <c r="I1027" s="60"/>
      <c r="K1027" s="61">
        <f t="shared" si="51"/>
      </c>
      <c r="L1027" s="62">
        <f aca="true" t="shared" si="52" ref="L1027:L1090">IF(H1027="","",E$5*I1027)</f>
      </c>
    </row>
    <row r="1028" spans="8:12" ht="12.75">
      <c r="H1028" s="59">
        <f aca="true" t="shared" si="53" ref="H1028:H1091">IF(H1027&lt;5,H1027+0.02,"")</f>
      </c>
      <c r="I1028" s="60"/>
      <c r="K1028" s="61">
        <f aca="true" t="shared" si="54" ref="K1028:K1091">IF(H1027&lt;5,H1027+0.02,"")</f>
      </c>
      <c r="L1028" s="62">
        <f t="shared" si="52"/>
      </c>
    </row>
    <row r="1029" spans="8:12" ht="12.75">
      <c r="H1029" s="59">
        <f t="shared" si="53"/>
      </c>
      <c r="I1029" s="60"/>
      <c r="K1029" s="61">
        <f t="shared" si="54"/>
      </c>
      <c r="L1029" s="62">
        <f t="shared" si="52"/>
      </c>
    </row>
    <row r="1030" spans="8:12" ht="12.75">
      <c r="H1030" s="59">
        <f t="shared" si="53"/>
      </c>
      <c r="I1030" s="60"/>
      <c r="K1030" s="61">
        <f t="shared" si="54"/>
      </c>
      <c r="L1030" s="62">
        <f t="shared" si="52"/>
      </c>
    </row>
    <row r="1031" spans="8:12" ht="12.75">
      <c r="H1031" s="59">
        <f t="shared" si="53"/>
      </c>
      <c r="I1031" s="60"/>
      <c r="K1031" s="61">
        <f t="shared" si="54"/>
      </c>
      <c r="L1031" s="62">
        <f t="shared" si="52"/>
      </c>
    </row>
    <row r="1032" spans="8:12" ht="12.75">
      <c r="H1032" s="59">
        <f t="shared" si="53"/>
      </c>
      <c r="I1032" s="60"/>
      <c r="K1032" s="61">
        <f t="shared" si="54"/>
      </c>
      <c r="L1032" s="62">
        <f t="shared" si="52"/>
      </c>
    </row>
    <row r="1033" spans="8:12" ht="12.75">
      <c r="H1033" s="59">
        <f t="shared" si="53"/>
      </c>
      <c r="I1033" s="60"/>
      <c r="K1033" s="61">
        <f t="shared" si="54"/>
      </c>
      <c r="L1033" s="62">
        <f t="shared" si="52"/>
      </c>
    </row>
    <row r="1034" spans="8:12" ht="12.75">
      <c r="H1034" s="59">
        <f t="shared" si="53"/>
      </c>
      <c r="I1034" s="60"/>
      <c r="K1034" s="61">
        <f t="shared" si="54"/>
      </c>
      <c r="L1034" s="62">
        <f t="shared" si="52"/>
      </c>
    </row>
    <row r="1035" spans="8:12" ht="12.75">
      <c r="H1035" s="59">
        <f t="shared" si="53"/>
      </c>
      <c r="I1035" s="60"/>
      <c r="K1035" s="61">
        <f t="shared" si="54"/>
      </c>
      <c r="L1035" s="62">
        <f t="shared" si="52"/>
      </c>
    </row>
    <row r="1036" spans="8:12" ht="12.75">
      <c r="H1036" s="59">
        <f t="shared" si="53"/>
      </c>
      <c r="I1036" s="60"/>
      <c r="K1036" s="61">
        <f t="shared" si="54"/>
      </c>
      <c r="L1036" s="62">
        <f t="shared" si="52"/>
      </c>
    </row>
    <row r="1037" spans="8:12" ht="12.75">
      <c r="H1037" s="59">
        <f t="shared" si="53"/>
      </c>
      <c r="I1037" s="60"/>
      <c r="K1037" s="61">
        <f t="shared" si="54"/>
      </c>
      <c r="L1037" s="62">
        <f t="shared" si="52"/>
      </c>
    </row>
    <row r="1038" spans="8:12" ht="12.75">
      <c r="H1038" s="59">
        <f t="shared" si="53"/>
      </c>
      <c r="I1038" s="60"/>
      <c r="K1038" s="61">
        <f t="shared" si="54"/>
      </c>
      <c r="L1038" s="62">
        <f t="shared" si="52"/>
      </c>
    </row>
    <row r="1039" spans="8:12" ht="12.75">
      <c r="H1039" s="59">
        <f t="shared" si="53"/>
      </c>
      <c r="I1039" s="60"/>
      <c r="K1039" s="61">
        <f t="shared" si="54"/>
      </c>
      <c r="L1039" s="62">
        <f t="shared" si="52"/>
      </c>
    </row>
    <row r="1040" spans="8:12" ht="12.75">
      <c r="H1040" s="59">
        <f t="shared" si="53"/>
      </c>
      <c r="I1040" s="60"/>
      <c r="K1040" s="61">
        <f t="shared" si="54"/>
      </c>
      <c r="L1040" s="62">
        <f t="shared" si="52"/>
      </c>
    </row>
    <row r="1041" spans="8:12" ht="12.75">
      <c r="H1041" s="59">
        <f t="shared" si="53"/>
      </c>
      <c r="I1041" s="60"/>
      <c r="K1041" s="61">
        <f t="shared" si="54"/>
      </c>
      <c r="L1041" s="62">
        <f t="shared" si="52"/>
      </c>
    </row>
    <row r="1042" spans="8:12" ht="12.75">
      <c r="H1042" s="59">
        <f t="shared" si="53"/>
      </c>
      <c r="I1042" s="60"/>
      <c r="K1042" s="61">
        <f t="shared" si="54"/>
      </c>
      <c r="L1042" s="62">
        <f t="shared" si="52"/>
      </c>
    </row>
    <row r="1043" spans="8:12" ht="12.75">
      <c r="H1043" s="59">
        <f t="shared" si="53"/>
      </c>
      <c r="I1043" s="60"/>
      <c r="K1043" s="61">
        <f t="shared" si="54"/>
      </c>
      <c r="L1043" s="62">
        <f t="shared" si="52"/>
      </c>
    </row>
    <row r="1044" spans="8:12" ht="12.75">
      <c r="H1044" s="59">
        <f t="shared" si="53"/>
      </c>
      <c r="I1044" s="60"/>
      <c r="K1044" s="61">
        <f t="shared" si="54"/>
      </c>
      <c r="L1044" s="62">
        <f t="shared" si="52"/>
      </c>
    </row>
    <row r="1045" spans="8:12" ht="12.75">
      <c r="H1045" s="59">
        <f t="shared" si="53"/>
      </c>
      <c r="I1045" s="60"/>
      <c r="K1045" s="61">
        <f t="shared" si="54"/>
      </c>
      <c r="L1045" s="62">
        <f t="shared" si="52"/>
      </c>
    </row>
    <row r="1046" spans="8:12" ht="12.75">
      <c r="H1046" s="59">
        <f t="shared" si="53"/>
      </c>
      <c r="I1046" s="60"/>
      <c r="K1046" s="61">
        <f t="shared" si="54"/>
      </c>
      <c r="L1046" s="62">
        <f t="shared" si="52"/>
      </c>
    </row>
    <row r="1047" spans="8:12" ht="12.75">
      <c r="H1047" s="59">
        <f t="shared" si="53"/>
      </c>
      <c r="I1047" s="60"/>
      <c r="K1047" s="61">
        <f t="shared" si="54"/>
      </c>
      <c r="L1047" s="62">
        <f t="shared" si="52"/>
      </c>
    </row>
    <row r="1048" spans="8:12" ht="12.75">
      <c r="H1048" s="59">
        <f t="shared" si="53"/>
      </c>
      <c r="I1048" s="60"/>
      <c r="K1048" s="61">
        <f t="shared" si="54"/>
      </c>
      <c r="L1048" s="62">
        <f t="shared" si="52"/>
      </c>
    </row>
    <row r="1049" spans="8:12" ht="12.75">
      <c r="H1049" s="59">
        <f t="shared" si="53"/>
      </c>
      <c r="I1049" s="60"/>
      <c r="K1049" s="61">
        <f t="shared" si="54"/>
      </c>
      <c r="L1049" s="62">
        <f t="shared" si="52"/>
      </c>
    </row>
    <row r="1050" spans="8:12" ht="12.75">
      <c r="H1050" s="59">
        <f t="shared" si="53"/>
      </c>
      <c r="I1050" s="60"/>
      <c r="K1050" s="61">
        <f t="shared" si="54"/>
      </c>
      <c r="L1050" s="62">
        <f t="shared" si="52"/>
      </c>
    </row>
    <row r="1051" spans="8:12" ht="12.75">
      <c r="H1051" s="59">
        <f t="shared" si="53"/>
      </c>
      <c r="I1051" s="60"/>
      <c r="K1051" s="61">
        <f t="shared" si="54"/>
      </c>
      <c r="L1051" s="62">
        <f t="shared" si="52"/>
      </c>
    </row>
    <row r="1052" spans="8:12" ht="12.75">
      <c r="H1052" s="59">
        <f t="shared" si="53"/>
      </c>
      <c r="I1052" s="60"/>
      <c r="K1052" s="61">
        <f t="shared" si="54"/>
      </c>
      <c r="L1052" s="62">
        <f t="shared" si="52"/>
      </c>
    </row>
    <row r="1053" spans="8:12" ht="12.75">
      <c r="H1053" s="59">
        <f t="shared" si="53"/>
      </c>
      <c r="I1053" s="60"/>
      <c r="K1053" s="61">
        <f t="shared" si="54"/>
      </c>
      <c r="L1053" s="62">
        <f t="shared" si="52"/>
      </c>
    </row>
    <row r="1054" spans="8:12" ht="12.75">
      <c r="H1054" s="59">
        <f t="shared" si="53"/>
      </c>
      <c r="I1054" s="60"/>
      <c r="K1054" s="61">
        <f t="shared" si="54"/>
      </c>
      <c r="L1054" s="62">
        <f t="shared" si="52"/>
      </c>
    </row>
    <row r="1055" spans="8:12" ht="12.75">
      <c r="H1055" s="59">
        <f t="shared" si="53"/>
      </c>
      <c r="I1055" s="60"/>
      <c r="K1055" s="61">
        <f t="shared" si="54"/>
      </c>
      <c r="L1055" s="62">
        <f t="shared" si="52"/>
      </c>
    </row>
    <row r="1056" spans="8:12" ht="12.75">
      <c r="H1056" s="59">
        <f t="shared" si="53"/>
      </c>
      <c r="I1056" s="60"/>
      <c r="K1056" s="61">
        <f t="shared" si="54"/>
      </c>
      <c r="L1056" s="62">
        <f t="shared" si="52"/>
      </c>
    </row>
    <row r="1057" spans="8:12" ht="12.75">
      <c r="H1057" s="59">
        <f t="shared" si="53"/>
      </c>
      <c r="I1057" s="60"/>
      <c r="K1057" s="61">
        <f t="shared" si="54"/>
      </c>
      <c r="L1057" s="62">
        <f t="shared" si="52"/>
      </c>
    </row>
    <row r="1058" spans="8:12" ht="12.75">
      <c r="H1058" s="59">
        <f t="shared" si="53"/>
      </c>
      <c r="I1058" s="60"/>
      <c r="K1058" s="61">
        <f t="shared" si="54"/>
      </c>
      <c r="L1058" s="62">
        <f t="shared" si="52"/>
      </c>
    </row>
    <row r="1059" spans="8:12" ht="12.75">
      <c r="H1059" s="59">
        <f t="shared" si="53"/>
      </c>
      <c r="I1059" s="60"/>
      <c r="K1059" s="61">
        <f t="shared" si="54"/>
      </c>
      <c r="L1059" s="62">
        <f t="shared" si="52"/>
      </c>
    </row>
    <row r="1060" spans="8:12" ht="12.75">
      <c r="H1060" s="59">
        <f t="shared" si="53"/>
      </c>
      <c r="I1060" s="60"/>
      <c r="K1060" s="61">
        <f t="shared" si="54"/>
      </c>
      <c r="L1060" s="62">
        <f t="shared" si="52"/>
      </c>
    </row>
    <row r="1061" spans="8:12" ht="12.75">
      <c r="H1061" s="59">
        <f t="shared" si="53"/>
      </c>
      <c r="I1061" s="60"/>
      <c r="K1061" s="61">
        <f t="shared" si="54"/>
      </c>
      <c r="L1061" s="62">
        <f t="shared" si="52"/>
      </c>
    </row>
    <row r="1062" spans="8:12" ht="12.75">
      <c r="H1062" s="59">
        <f t="shared" si="53"/>
      </c>
      <c r="I1062" s="60"/>
      <c r="K1062" s="61">
        <f t="shared" si="54"/>
      </c>
      <c r="L1062" s="62">
        <f t="shared" si="52"/>
      </c>
    </row>
    <row r="1063" spans="8:12" ht="12.75">
      <c r="H1063" s="59">
        <f t="shared" si="53"/>
      </c>
      <c r="I1063" s="60"/>
      <c r="K1063" s="61">
        <f t="shared" si="54"/>
      </c>
      <c r="L1063" s="62">
        <f t="shared" si="52"/>
      </c>
    </row>
    <row r="1064" spans="8:12" ht="12.75">
      <c r="H1064" s="59">
        <f t="shared" si="53"/>
      </c>
      <c r="I1064" s="60"/>
      <c r="K1064" s="61">
        <f t="shared" si="54"/>
      </c>
      <c r="L1064" s="62">
        <f t="shared" si="52"/>
      </c>
    </row>
    <row r="1065" spans="8:12" ht="12.75">
      <c r="H1065" s="59">
        <f t="shared" si="53"/>
      </c>
      <c r="I1065" s="60"/>
      <c r="K1065" s="61">
        <f t="shared" si="54"/>
      </c>
      <c r="L1065" s="62">
        <f t="shared" si="52"/>
      </c>
    </row>
    <row r="1066" spans="8:12" ht="12.75">
      <c r="H1066" s="59">
        <f t="shared" si="53"/>
      </c>
      <c r="I1066" s="60"/>
      <c r="K1066" s="61">
        <f t="shared" si="54"/>
      </c>
      <c r="L1066" s="62">
        <f t="shared" si="52"/>
      </c>
    </row>
    <row r="1067" spans="8:12" ht="12.75">
      <c r="H1067" s="59">
        <f t="shared" si="53"/>
      </c>
      <c r="I1067" s="60"/>
      <c r="K1067" s="61">
        <f t="shared" si="54"/>
      </c>
      <c r="L1067" s="62">
        <f t="shared" si="52"/>
      </c>
    </row>
    <row r="1068" spans="8:12" ht="12.75">
      <c r="H1068" s="59">
        <f t="shared" si="53"/>
      </c>
      <c r="I1068" s="60"/>
      <c r="K1068" s="61">
        <f t="shared" si="54"/>
      </c>
      <c r="L1068" s="62">
        <f t="shared" si="52"/>
      </c>
    </row>
    <row r="1069" spans="8:12" ht="12.75">
      <c r="H1069" s="59">
        <f t="shared" si="53"/>
      </c>
      <c r="I1069" s="60"/>
      <c r="K1069" s="61">
        <f t="shared" si="54"/>
      </c>
      <c r="L1069" s="62">
        <f t="shared" si="52"/>
      </c>
    </row>
    <row r="1070" spans="8:12" ht="12.75">
      <c r="H1070" s="59">
        <f t="shared" si="53"/>
      </c>
      <c r="I1070" s="60"/>
      <c r="K1070" s="61">
        <f t="shared" si="54"/>
      </c>
      <c r="L1070" s="62">
        <f t="shared" si="52"/>
      </c>
    </row>
    <row r="1071" spans="8:12" ht="12.75">
      <c r="H1071" s="59">
        <f t="shared" si="53"/>
      </c>
      <c r="I1071" s="60"/>
      <c r="K1071" s="61">
        <f t="shared" si="54"/>
      </c>
      <c r="L1071" s="62">
        <f t="shared" si="52"/>
      </c>
    </row>
    <row r="1072" spans="8:12" ht="12.75">
      <c r="H1072" s="59">
        <f t="shared" si="53"/>
      </c>
      <c r="I1072" s="60"/>
      <c r="K1072" s="61">
        <f t="shared" si="54"/>
      </c>
      <c r="L1072" s="62">
        <f t="shared" si="52"/>
      </c>
    </row>
    <row r="1073" spans="8:12" ht="12.75">
      <c r="H1073" s="59">
        <f t="shared" si="53"/>
      </c>
      <c r="I1073" s="60"/>
      <c r="K1073" s="61">
        <f t="shared" si="54"/>
      </c>
      <c r="L1073" s="62">
        <f t="shared" si="52"/>
      </c>
    </row>
    <row r="1074" spans="8:12" ht="12.75">
      <c r="H1074" s="59">
        <f t="shared" si="53"/>
      </c>
      <c r="I1074" s="60"/>
      <c r="K1074" s="61">
        <f t="shared" si="54"/>
      </c>
      <c r="L1074" s="62">
        <f t="shared" si="52"/>
      </c>
    </row>
    <row r="1075" spans="8:12" ht="12.75">
      <c r="H1075" s="59">
        <f t="shared" si="53"/>
      </c>
      <c r="I1075" s="60"/>
      <c r="K1075" s="61">
        <f t="shared" si="54"/>
      </c>
      <c r="L1075" s="62">
        <f t="shared" si="52"/>
      </c>
    </row>
    <row r="1076" spans="8:12" ht="12.75">
      <c r="H1076" s="59">
        <f t="shared" si="53"/>
      </c>
      <c r="I1076" s="60"/>
      <c r="K1076" s="61">
        <f t="shared" si="54"/>
      </c>
      <c r="L1076" s="62">
        <f t="shared" si="52"/>
      </c>
    </row>
    <row r="1077" spans="8:12" ht="12.75">
      <c r="H1077" s="59">
        <f t="shared" si="53"/>
      </c>
      <c r="I1077" s="60"/>
      <c r="K1077" s="61">
        <f t="shared" si="54"/>
      </c>
      <c r="L1077" s="62">
        <f t="shared" si="52"/>
      </c>
    </row>
    <row r="1078" spans="8:12" ht="12.75">
      <c r="H1078" s="59">
        <f t="shared" si="53"/>
      </c>
      <c r="I1078" s="60"/>
      <c r="K1078" s="61">
        <f t="shared" si="54"/>
      </c>
      <c r="L1078" s="62">
        <f t="shared" si="52"/>
      </c>
    </row>
    <row r="1079" spans="8:12" ht="12.75">
      <c r="H1079" s="59">
        <f t="shared" si="53"/>
      </c>
      <c r="I1079" s="60"/>
      <c r="K1079" s="61">
        <f t="shared" si="54"/>
      </c>
      <c r="L1079" s="62">
        <f t="shared" si="52"/>
      </c>
    </row>
    <row r="1080" spans="8:12" ht="12.75">
      <c r="H1080" s="59">
        <f t="shared" si="53"/>
      </c>
      <c r="I1080" s="60"/>
      <c r="K1080" s="61">
        <f t="shared" si="54"/>
      </c>
      <c r="L1080" s="62">
        <f t="shared" si="52"/>
      </c>
    </row>
    <row r="1081" spans="8:12" ht="12.75">
      <c r="H1081" s="59">
        <f t="shared" si="53"/>
      </c>
      <c r="I1081" s="60"/>
      <c r="K1081" s="61">
        <f t="shared" si="54"/>
      </c>
      <c r="L1081" s="62">
        <f t="shared" si="52"/>
      </c>
    </row>
    <row r="1082" spans="8:12" ht="12.75">
      <c r="H1082" s="59">
        <f t="shared" si="53"/>
      </c>
      <c r="I1082" s="60"/>
      <c r="K1082" s="61">
        <f t="shared" si="54"/>
      </c>
      <c r="L1082" s="62">
        <f t="shared" si="52"/>
      </c>
    </row>
    <row r="1083" spans="8:12" ht="12.75">
      <c r="H1083" s="59">
        <f t="shared" si="53"/>
      </c>
      <c r="I1083" s="60"/>
      <c r="K1083" s="61">
        <f t="shared" si="54"/>
      </c>
      <c r="L1083" s="62">
        <f t="shared" si="52"/>
      </c>
    </row>
    <row r="1084" spans="8:12" ht="12.75">
      <c r="H1084" s="59">
        <f t="shared" si="53"/>
      </c>
      <c r="I1084" s="60"/>
      <c r="K1084" s="61">
        <f t="shared" si="54"/>
      </c>
      <c r="L1084" s="62">
        <f t="shared" si="52"/>
      </c>
    </row>
    <row r="1085" spans="8:12" ht="12.75">
      <c r="H1085" s="59">
        <f t="shared" si="53"/>
      </c>
      <c r="I1085" s="60"/>
      <c r="K1085" s="61">
        <f t="shared" si="54"/>
      </c>
      <c r="L1085" s="62">
        <f t="shared" si="52"/>
      </c>
    </row>
    <row r="1086" spans="8:12" ht="12.75">
      <c r="H1086" s="59">
        <f t="shared" si="53"/>
      </c>
      <c r="I1086" s="60"/>
      <c r="K1086" s="61">
        <f t="shared" si="54"/>
      </c>
      <c r="L1086" s="62">
        <f t="shared" si="52"/>
      </c>
    </row>
    <row r="1087" spans="8:12" ht="12.75">
      <c r="H1087" s="59">
        <f t="shared" si="53"/>
      </c>
      <c r="I1087" s="60"/>
      <c r="K1087" s="61">
        <f t="shared" si="54"/>
      </c>
      <c r="L1087" s="62">
        <f t="shared" si="52"/>
      </c>
    </row>
    <row r="1088" spans="8:12" ht="12.75">
      <c r="H1088" s="59">
        <f t="shared" si="53"/>
      </c>
      <c r="I1088" s="60"/>
      <c r="K1088" s="61">
        <f t="shared" si="54"/>
      </c>
      <c r="L1088" s="62">
        <f t="shared" si="52"/>
      </c>
    </row>
    <row r="1089" spans="8:12" ht="12.75">
      <c r="H1089" s="59">
        <f t="shared" si="53"/>
      </c>
      <c r="I1089" s="60"/>
      <c r="K1089" s="61">
        <f t="shared" si="54"/>
      </c>
      <c r="L1089" s="62">
        <f t="shared" si="52"/>
      </c>
    </row>
    <row r="1090" spans="8:12" ht="12.75">
      <c r="H1090" s="59">
        <f t="shared" si="53"/>
      </c>
      <c r="I1090" s="60"/>
      <c r="K1090" s="61">
        <f t="shared" si="54"/>
      </c>
      <c r="L1090" s="62">
        <f t="shared" si="52"/>
      </c>
    </row>
    <row r="1091" spans="8:12" ht="12.75">
      <c r="H1091" s="59">
        <f t="shared" si="53"/>
      </c>
      <c r="I1091" s="60"/>
      <c r="K1091" s="61">
        <f t="shared" si="54"/>
      </c>
      <c r="L1091" s="62">
        <f aca="true" t="shared" si="55" ref="L1091:L1154">IF(H1091="","",E$5*I1091)</f>
      </c>
    </row>
    <row r="1092" spans="8:12" ht="12.75">
      <c r="H1092" s="59">
        <f aca="true" t="shared" si="56" ref="H1092:H1155">IF(H1091&lt;5,H1091+0.02,"")</f>
      </c>
      <c r="I1092" s="60"/>
      <c r="K1092" s="61">
        <f aca="true" t="shared" si="57" ref="K1092:K1155">IF(H1091&lt;5,H1091+0.02,"")</f>
      </c>
      <c r="L1092" s="62">
        <f t="shared" si="55"/>
      </c>
    </row>
    <row r="1093" spans="8:12" ht="12.75">
      <c r="H1093" s="59">
        <f t="shared" si="56"/>
      </c>
      <c r="I1093" s="60"/>
      <c r="K1093" s="61">
        <f t="shared" si="57"/>
      </c>
      <c r="L1093" s="62">
        <f t="shared" si="55"/>
      </c>
    </row>
    <row r="1094" spans="8:12" ht="12.75">
      <c r="H1094" s="59">
        <f t="shared" si="56"/>
      </c>
      <c r="I1094" s="60"/>
      <c r="K1094" s="61">
        <f t="shared" si="57"/>
      </c>
      <c r="L1094" s="62">
        <f t="shared" si="55"/>
      </c>
    </row>
    <row r="1095" spans="8:12" ht="12.75">
      <c r="H1095" s="59">
        <f t="shared" si="56"/>
      </c>
      <c r="I1095" s="60"/>
      <c r="K1095" s="61">
        <f t="shared" si="57"/>
      </c>
      <c r="L1095" s="62">
        <f t="shared" si="55"/>
      </c>
    </row>
    <row r="1096" spans="8:12" ht="12.75">
      <c r="H1096" s="59">
        <f t="shared" si="56"/>
      </c>
      <c r="I1096" s="60"/>
      <c r="K1096" s="61">
        <f t="shared" si="57"/>
      </c>
      <c r="L1096" s="62">
        <f t="shared" si="55"/>
      </c>
    </row>
    <row r="1097" spans="8:12" ht="12.75">
      <c r="H1097" s="59">
        <f t="shared" si="56"/>
      </c>
      <c r="I1097" s="60"/>
      <c r="K1097" s="61">
        <f t="shared" si="57"/>
      </c>
      <c r="L1097" s="62">
        <f t="shared" si="55"/>
      </c>
    </row>
    <row r="1098" spans="8:12" ht="12.75">
      <c r="H1098" s="59">
        <f t="shared" si="56"/>
      </c>
      <c r="I1098" s="60"/>
      <c r="K1098" s="61">
        <f t="shared" si="57"/>
      </c>
      <c r="L1098" s="62">
        <f t="shared" si="55"/>
      </c>
    </row>
    <row r="1099" spans="8:12" ht="12.75">
      <c r="H1099" s="59">
        <f t="shared" si="56"/>
      </c>
      <c r="I1099" s="60"/>
      <c r="K1099" s="61">
        <f t="shared" si="57"/>
      </c>
      <c r="L1099" s="62">
        <f t="shared" si="55"/>
      </c>
    </row>
    <row r="1100" spans="8:12" ht="12.75">
      <c r="H1100" s="59">
        <f t="shared" si="56"/>
      </c>
      <c r="I1100" s="60"/>
      <c r="K1100" s="61">
        <f t="shared" si="57"/>
      </c>
      <c r="L1100" s="62">
        <f t="shared" si="55"/>
      </c>
    </row>
    <row r="1101" spans="8:12" ht="12.75">
      <c r="H1101" s="59">
        <f t="shared" si="56"/>
      </c>
      <c r="I1101" s="60"/>
      <c r="K1101" s="61">
        <f t="shared" si="57"/>
      </c>
      <c r="L1101" s="62">
        <f t="shared" si="55"/>
      </c>
    </row>
    <row r="1102" spans="8:12" ht="12.75">
      <c r="H1102" s="59">
        <f t="shared" si="56"/>
      </c>
      <c r="I1102" s="60"/>
      <c r="K1102" s="61">
        <f t="shared" si="57"/>
      </c>
      <c r="L1102" s="62">
        <f t="shared" si="55"/>
      </c>
    </row>
    <row r="1103" spans="8:12" ht="12.75">
      <c r="H1103" s="59">
        <f t="shared" si="56"/>
      </c>
      <c r="I1103" s="60"/>
      <c r="K1103" s="61">
        <f t="shared" si="57"/>
      </c>
      <c r="L1103" s="62">
        <f t="shared" si="55"/>
      </c>
    </row>
    <row r="1104" spans="8:12" ht="12.75">
      <c r="H1104" s="59">
        <f t="shared" si="56"/>
      </c>
      <c r="I1104" s="60"/>
      <c r="K1104" s="61">
        <f t="shared" si="57"/>
      </c>
      <c r="L1104" s="62">
        <f t="shared" si="55"/>
      </c>
    </row>
    <row r="1105" spans="8:12" ht="12.75">
      <c r="H1105" s="59">
        <f t="shared" si="56"/>
      </c>
      <c r="I1105" s="60"/>
      <c r="K1105" s="61">
        <f t="shared" si="57"/>
      </c>
      <c r="L1105" s="62">
        <f t="shared" si="55"/>
      </c>
    </row>
    <row r="1106" spans="8:12" ht="12.75">
      <c r="H1106" s="59">
        <f t="shared" si="56"/>
      </c>
      <c r="I1106" s="60"/>
      <c r="K1106" s="61">
        <f t="shared" si="57"/>
      </c>
      <c r="L1106" s="62">
        <f t="shared" si="55"/>
      </c>
    </row>
    <row r="1107" spans="8:12" ht="12.75">
      <c r="H1107" s="59">
        <f t="shared" si="56"/>
      </c>
      <c r="I1107" s="60"/>
      <c r="K1107" s="61">
        <f t="shared" si="57"/>
      </c>
      <c r="L1107" s="62">
        <f t="shared" si="55"/>
      </c>
    </row>
    <row r="1108" spans="8:12" ht="12.75">
      <c r="H1108" s="59">
        <f t="shared" si="56"/>
      </c>
      <c r="I1108" s="60"/>
      <c r="K1108" s="61">
        <f t="shared" si="57"/>
      </c>
      <c r="L1108" s="62">
        <f t="shared" si="55"/>
      </c>
    </row>
    <row r="1109" spans="8:12" ht="12.75">
      <c r="H1109" s="59">
        <f t="shared" si="56"/>
      </c>
      <c r="I1109" s="60"/>
      <c r="K1109" s="61">
        <f t="shared" si="57"/>
      </c>
      <c r="L1109" s="62">
        <f t="shared" si="55"/>
      </c>
    </row>
    <row r="1110" spans="8:12" ht="12.75">
      <c r="H1110" s="59">
        <f t="shared" si="56"/>
      </c>
      <c r="I1110" s="60"/>
      <c r="K1110" s="61">
        <f t="shared" si="57"/>
      </c>
      <c r="L1110" s="62">
        <f t="shared" si="55"/>
      </c>
    </row>
    <row r="1111" spans="8:12" ht="12.75">
      <c r="H1111" s="59">
        <f t="shared" si="56"/>
      </c>
      <c r="I1111" s="60"/>
      <c r="K1111" s="61">
        <f t="shared" si="57"/>
      </c>
      <c r="L1111" s="62">
        <f t="shared" si="55"/>
      </c>
    </row>
    <row r="1112" spans="8:12" ht="12.75">
      <c r="H1112" s="59">
        <f t="shared" si="56"/>
      </c>
      <c r="I1112" s="60"/>
      <c r="K1112" s="61">
        <f t="shared" si="57"/>
      </c>
      <c r="L1112" s="62">
        <f t="shared" si="55"/>
      </c>
    </row>
    <row r="1113" spans="8:12" ht="12.75">
      <c r="H1113" s="59">
        <f t="shared" si="56"/>
      </c>
      <c r="I1113" s="60"/>
      <c r="K1113" s="61">
        <f t="shared" si="57"/>
      </c>
      <c r="L1113" s="62">
        <f t="shared" si="55"/>
      </c>
    </row>
    <row r="1114" spans="8:12" ht="12.75">
      <c r="H1114" s="59">
        <f t="shared" si="56"/>
      </c>
      <c r="I1114" s="60"/>
      <c r="K1114" s="61">
        <f t="shared" si="57"/>
      </c>
      <c r="L1114" s="62">
        <f t="shared" si="55"/>
      </c>
    </row>
    <row r="1115" spans="8:12" ht="12.75">
      <c r="H1115" s="59">
        <f t="shared" si="56"/>
      </c>
      <c r="I1115" s="60"/>
      <c r="K1115" s="61">
        <f t="shared" si="57"/>
      </c>
      <c r="L1115" s="62">
        <f t="shared" si="55"/>
      </c>
    </row>
    <row r="1116" spans="8:12" ht="12.75">
      <c r="H1116" s="59">
        <f t="shared" si="56"/>
      </c>
      <c r="I1116" s="60"/>
      <c r="K1116" s="61">
        <f t="shared" si="57"/>
      </c>
      <c r="L1116" s="62">
        <f t="shared" si="55"/>
      </c>
    </row>
    <row r="1117" spans="8:12" ht="12.75">
      <c r="H1117" s="59">
        <f t="shared" si="56"/>
      </c>
      <c r="I1117" s="60"/>
      <c r="K1117" s="61">
        <f t="shared" si="57"/>
      </c>
      <c r="L1117" s="62">
        <f t="shared" si="55"/>
      </c>
    </row>
    <row r="1118" spans="8:12" ht="12.75">
      <c r="H1118" s="59">
        <f t="shared" si="56"/>
      </c>
      <c r="I1118" s="60"/>
      <c r="K1118" s="61">
        <f t="shared" si="57"/>
      </c>
      <c r="L1118" s="62">
        <f t="shared" si="55"/>
      </c>
    </row>
    <row r="1119" spans="8:12" ht="12.75">
      <c r="H1119" s="59">
        <f t="shared" si="56"/>
      </c>
      <c r="I1119" s="60"/>
      <c r="K1119" s="61">
        <f t="shared" si="57"/>
      </c>
      <c r="L1119" s="62">
        <f t="shared" si="55"/>
      </c>
    </row>
    <row r="1120" spans="8:12" ht="12.75">
      <c r="H1120" s="59">
        <f t="shared" si="56"/>
      </c>
      <c r="I1120" s="60"/>
      <c r="K1120" s="61">
        <f t="shared" si="57"/>
      </c>
      <c r="L1120" s="62">
        <f t="shared" si="55"/>
      </c>
    </row>
    <row r="1121" spans="8:12" ht="12.75">
      <c r="H1121" s="59">
        <f t="shared" si="56"/>
      </c>
      <c r="I1121" s="60"/>
      <c r="K1121" s="61">
        <f t="shared" si="57"/>
      </c>
      <c r="L1121" s="62">
        <f t="shared" si="55"/>
      </c>
    </row>
    <row r="1122" spans="8:12" ht="12.75">
      <c r="H1122" s="59">
        <f t="shared" si="56"/>
      </c>
      <c r="I1122" s="60"/>
      <c r="K1122" s="61">
        <f t="shared" si="57"/>
      </c>
      <c r="L1122" s="62">
        <f t="shared" si="55"/>
      </c>
    </row>
    <row r="1123" spans="8:12" ht="12.75">
      <c r="H1123" s="59">
        <f t="shared" si="56"/>
      </c>
      <c r="I1123" s="60"/>
      <c r="K1123" s="61">
        <f t="shared" si="57"/>
      </c>
      <c r="L1123" s="62">
        <f t="shared" si="55"/>
      </c>
    </row>
    <row r="1124" spans="8:12" ht="12.75">
      <c r="H1124" s="59">
        <f t="shared" si="56"/>
      </c>
      <c r="I1124" s="60"/>
      <c r="K1124" s="61">
        <f t="shared" si="57"/>
      </c>
      <c r="L1124" s="62">
        <f t="shared" si="55"/>
      </c>
    </row>
    <row r="1125" spans="8:12" ht="12.75">
      <c r="H1125" s="59">
        <f t="shared" si="56"/>
      </c>
      <c r="I1125" s="60"/>
      <c r="K1125" s="61">
        <f t="shared" si="57"/>
      </c>
      <c r="L1125" s="62">
        <f t="shared" si="55"/>
      </c>
    </row>
    <row r="1126" spans="8:12" ht="12.75">
      <c r="H1126" s="59">
        <f t="shared" si="56"/>
      </c>
      <c r="I1126" s="60"/>
      <c r="K1126" s="61">
        <f t="shared" si="57"/>
      </c>
      <c r="L1126" s="62">
        <f t="shared" si="55"/>
      </c>
    </row>
    <row r="1127" spans="8:12" ht="12.75">
      <c r="H1127" s="59">
        <f t="shared" si="56"/>
      </c>
      <c r="I1127" s="60"/>
      <c r="K1127" s="61">
        <f t="shared" si="57"/>
      </c>
      <c r="L1127" s="62">
        <f t="shared" si="55"/>
      </c>
    </row>
    <row r="1128" spans="8:12" ht="12.75">
      <c r="H1128" s="59">
        <f t="shared" si="56"/>
      </c>
      <c r="I1128" s="60"/>
      <c r="K1128" s="61">
        <f t="shared" si="57"/>
      </c>
      <c r="L1128" s="62">
        <f t="shared" si="55"/>
      </c>
    </row>
    <row r="1129" spans="8:12" ht="12.75">
      <c r="H1129" s="59">
        <f t="shared" si="56"/>
      </c>
      <c r="I1129" s="60"/>
      <c r="K1129" s="61">
        <f t="shared" si="57"/>
      </c>
      <c r="L1129" s="62">
        <f t="shared" si="55"/>
      </c>
    </row>
    <row r="1130" spans="8:12" ht="12.75">
      <c r="H1130" s="59">
        <f t="shared" si="56"/>
      </c>
      <c r="I1130" s="60"/>
      <c r="K1130" s="61">
        <f t="shared" si="57"/>
      </c>
      <c r="L1130" s="62">
        <f t="shared" si="55"/>
      </c>
    </row>
    <row r="1131" spans="8:12" ht="12.75">
      <c r="H1131" s="59">
        <f t="shared" si="56"/>
      </c>
      <c r="I1131" s="60"/>
      <c r="K1131" s="61">
        <f t="shared" si="57"/>
      </c>
      <c r="L1131" s="62">
        <f t="shared" si="55"/>
      </c>
    </row>
    <row r="1132" spans="8:12" ht="12.75">
      <c r="H1132" s="59">
        <f t="shared" si="56"/>
      </c>
      <c r="I1132" s="60"/>
      <c r="K1132" s="61">
        <f t="shared" si="57"/>
      </c>
      <c r="L1132" s="62">
        <f t="shared" si="55"/>
      </c>
    </row>
    <row r="1133" spans="8:12" ht="12.75">
      <c r="H1133" s="59">
        <f t="shared" si="56"/>
      </c>
      <c r="I1133" s="60"/>
      <c r="K1133" s="61">
        <f t="shared" si="57"/>
      </c>
      <c r="L1133" s="62">
        <f t="shared" si="55"/>
      </c>
    </row>
    <row r="1134" spans="8:12" ht="12.75">
      <c r="H1134" s="59">
        <f t="shared" si="56"/>
      </c>
      <c r="I1134" s="60"/>
      <c r="K1134" s="61">
        <f t="shared" si="57"/>
      </c>
      <c r="L1134" s="62">
        <f t="shared" si="55"/>
      </c>
    </row>
    <row r="1135" spans="8:12" ht="12.75">
      <c r="H1135" s="59">
        <f t="shared" si="56"/>
      </c>
      <c r="I1135" s="60"/>
      <c r="K1135" s="61">
        <f t="shared" si="57"/>
      </c>
      <c r="L1135" s="62">
        <f t="shared" si="55"/>
      </c>
    </row>
    <row r="1136" spans="8:12" ht="12.75">
      <c r="H1136" s="59">
        <f t="shared" si="56"/>
      </c>
      <c r="I1136" s="60"/>
      <c r="K1136" s="61">
        <f t="shared" si="57"/>
      </c>
      <c r="L1136" s="62">
        <f t="shared" si="55"/>
      </c>
    </row>
    <row r="1137" spans="8:12" ht="12.75">
      <c r="H1137" s="59">
        <f t="shared" si="56"/>
      </c>
      <c r="I1137" s="60"/>
      <c r="K1137" s="61">
        <f t="shared" si="57"/>
      </c>
      <c r="L1137" s="62">
        <f t="shared" si="55"/>
      </c>
    </row>
    <row r="1138" spans="8:12" ht="12.75">
      <c r="H1138" s="59">
        <f t="shared" si="56"/>
      </c>
      <c r="I1138" s="60"/>
      <c r="K1138" s="61">
        <f t="shared" si="57"/>
      </c>
      <c r="L1138" s="62">
        <f t="shared" si="55"/>
      </c>
    </row>
    <row r="1139" spans="8:12" ht="12.75">
      <c r="H1139" s="59">
        <f t="shared" si="56"/>
      </c>
      <c r="I1139" s="60"/>
      <c r="K1139" s="61">
        <f t="shared" si="57"/>
      </c>
      <c r="L1139" s="62">
        <f t="shared" si="55"/>
      </c>
    </row>
    <row r="1140" spans="8:12" ht="12.75">
      <c r="H1140" s="59">
        <f t="shared" si="56"/>
      </c>
      <c r="I1140" s="60"/>
      <c r="K1140" s="61">
        <f t="shared" si="57"/>
      </c>
      <c r="L1140" s="62">
        <f t="shared" si="55"/>
      </c>
    </row>
    <row r="1141" spans="8:12" ht="12.75">
      <c r="H1141" s="59">
        <f t="shared" si="56"/>
      </c>
      <c r="I1141" s="60"/>
      <c r="K1141" s="61">
        <f t="shared" si="57"/>
      </c>
      <c r="L1141" s="62">
        <f t="shared" si="55"/>
      </c>
    </row>
    <row r="1142" spans="8:12" ht="12.75">
      <c r="H1142" s="59">
        <f t="shared" si="56"/>
      </c>
      <c r="I1142" s="60"/>
      <c r="K1142" s="61">
        <f t="shared" si="57"/>
      </c>
      <c r="L1142" s="62">
        <f t="shared" si="55"/>
      </c>
    </row>
    <row r="1143" spans="8:12" ht="12.75">
      <c r="H1143" s="59">
        <f t="shared" si="56"/>
      </c>
      <c r="I1143" s="60"/>
      <c r="K1143" s="61">
        <f t="shared" si="57"/>
      </c>
      <c r="L1143" s="62">
        <f t="shared" si="55"/>
      </c>
    </row>
    <row r="1144" spans="8:12" ht="12.75">
      <c r="H1144" s="59">
        <f t="shared" si="56"/>
      </c>
      <c r="I1144" s="60"/>
      <c r="K1144" s="61">
        <f t="shared" si="57"/>
      </c>
      <c r="L1144" s="62">
        <f t="shared" si="55"/>
      </c>
    </row>
    <row r="1145" spans="8:12" ht="12.75">
      <c r="H1145" s="59">
        <f t="shared" si="56"/>
      </c>
      <c r="I1145" s="60"/>
      <c r="K1145" s="61">
        <f t="shared" si="57"/>
      </c>
      <c r="L1145" s="62">
        <f t="shared" si="55"/>
      </c>
    </row>
    <row r="1146" spans="8:12" ht="12.75">
      <c r="H1146" s="59">
        <f t="shared" si="56"/>
      </c>
      <c r="I1146" s="60"/>
      <c r="K1146" s="61">
        <f t="shared" si="57"/>
      </c>
      <c r="L1146" s="62">
        <f t="shared" si="55"/>
      </c>
    </row>
    <row r="1147" spans="8:12" ht="12.75">
      <c r="H1147" s="59">
        <f t="shared" si="56"/>
      </c>
      <c r="I1147" s="60"/>
      <c r="K1147" s="61">
        <f t="shared" si="57"/>
      </c>
      <c r="L1147" s="62">
        <f t="shared" si="55"/>
      </c>
    </row>
    <row r="1148" spans="8:12" ht="12.75">
      <c r="H1148" s="59">
        <f t="shared" si="56"/>
      </c>
      <c r="I1148" s="60"/>
      <c r="K1148" s="61">
        <f t="shared" si="57"/>
      </c>
      <c r="L1148" s="62">
        <f t="shared" si="55"/>
      </c>
    </row>
    <row r="1149" spans="8:12" ht="12.75">
      <c r="H1149" s="59">
        <f t="shared" si="56"/>
      </c>
      <c r="I1149" s="60"/>
      <c r="K1149" s="61">
        <f t="shared" si="57"/>
      </c>
      <c r="L1149" s="62">
        <f t="shared" si="55"/>
      </c>
    </row>
    <row r="1150" spans="8:12" ht="12.75">
      <c r="H1150" s="59">
        <f t="shared" si="56"/>
      </c>
      <c r="I1150" s="60"/>
      <c r="K1150" s="61">
        <f t="shared" si="57"/>
      </c>
      <c r="L1150" s="62">
        <f t="shared" si="55"/>
      </c>
    </row>
    <row r="1151" spans="8:12" ht="12.75">
      <c r="H1151" s="59">
        <f t="shared" si="56"/>
      </c>
      <c r="I1151" s="60"/>
      <c r="K1151" s="61">
        <f t="shared" si="57"/>
      </c>
      <c r="L1151" s="62">
        <f t="shared" si="55"/>
      </c>
    </row>
    <row r="1152" spans="8:12" ht="12.75">
      <c r="H1152" s="59">
        <f t="shared" si="56"/>
      </c>
      <c r="I1152" s="60"/>
      <c r="K1152" s="61">
        <f t="shared" si="57"/>
      </c>
      <c r="L1152" s="62">
        <f t="shared" si="55"/>
      </c>
    </row>
    <row r="1153" spans="8:12" ht="12.75">
      <c r="H1153" s="59">
        <f t="shared" si="56"/>
      </c>
      <c r="I1153" s="60"/>
      <c r="K1153" s="61">
        <f t="shared" si="57"/>
      </c>
      <c r="L1153" s="62">
        <f t="shared" si="55"/>
      </c>
    </row>
    <row r="1154" spans="8:12" ht="12.75">
      <c r="H1154" s="59">
        <f t="shared" si="56"/>
      </c>
      <c r="I1154" s="60"/>
      <c r="K1154" s="61">
        <f t="shared" si="57"/>
      </c>
      <c r="L1154" s="62">
        <f t="shared" si="55"/>
      </c>
    </row>
    <row r="1155" spans="8:12" ht="12.75">
      <c r="H1155" s="59">
        <f t="shared" si="56"/>
      </c>
      <c r="I1155" s="60"/>
      <c r="K1155" s="61">
        <f t="shared" si="57"/>
      </c>
      <c r="L1155" s="62">
        <f aca="true" t="shared" si="58" ref="L1155:L1169">IF(H1155="","",E$5*I1155)</f>
      </c>
    </row>
    <row r="1156" spans="8:12" ht="12.75">
      <c r="H1156" s="59">
        <f aca="true" t="shared" si="59" ref="H1156:H1169">IF(H1155&lt;5,H1155+0.02,"")</f>
      </c>
      <c r="I1156" s="60"/>
      <c r="K1156" s="61">
        <f aca="true" t="shared" si="60" ref="K1156:K1169">IF(H1155&lt;5,H1155+0.02,"")</f>
      </c>
      <c r="L1156" s="62">
        <f t="shared" si="58"/>
      </c>
    </row>
    <row r="1157" spans="8:12" ht="12.75">
      <c r="H1157" s="59">
        <f t="shared" si="59"/>
      </c>
      <c r="I1157" s="60"/>
      <c r="K1157" s="61">
        <f t="shared" si="60"/>
      </c>
      <c r="L1157" s="62">
        <f t="shared" si="58"/>
      </c>
    </row>
    <row r="1158" spans="8:12" ht="12.75">
      <c r="H1158" s="59">
        <f t="shared" si="59"/>
      </c>
      <c r="I1158" s="60"/>
      <c r="K1158" s="61">
        <f t="shared" si="60"/>
      </c>
      <c r="L1158" s="62">
        <f t="shared" si="58"/>
      </c>
    </row>
    <row r="1159" spans="8:12" ht="12.75">
      <c r="H1159" s="59">
        <f t="shared" si="59"/>
      </c>
      <c r="I1159" s="60"/>
      <c r="K1159" s="61">
        <f t="shared" si="60"/>
      </c>
      <c r="L1159" s="62">
        <f t="shared" si="58"/>
      </c>
    </row>
    <row r="1160" spans="8:12" ht="12.75">
      <c r="H1160" s="59">
        <f t="shared" si="59"/>
      </c>
      <c r="I1160" s="60"/>
      <c r="K1160" s="61">
        <f t="shared" si="60"/>
      </c>
      <c r="L1160" s="62">
        <f t="shared" si="58"/>
      </c>
    </row>
    <row r="1161" spans="8:12" ht="12.75">
      <c r="H1161" s="59">
        <f t="shared" si="59"/>
      </c>
      <c r="I1161" s="60"/>
      <c r="K1161" s="61">
        <f t="shared" si="60"/>
      </c>
      <c r="L1161" s="62">
        <f t="shared" si="58"/>
      </c>
    </row>
    <row r="1162" spans="8:12" ht="12.75">
      <c r="H1162" s="59">
        <f t="shared" si="59"/>
      </c>
      <c r="I1162" s="60"/>
      <c r="K1162" s="61">
        <f t="shared" si="60"/>
      </c>
      <c r="L1162" s="62">
        <f t="shared" si="58"/>
      </c>
    </row>
    <row r="1163" spans="8:12" ht="12.75">
      <c r="H1163" s="59">
        <f t="shared" si="59"/>
      </c>
      <c r="I1163" s="60"/>
      <c r="K1163" s="61">
        <f t="shared" si="60"/>
      </c>
      <c r="L1163" s="62">
        <f t="shared" si="58"/>
      </c>
    </row>
    <row r="1164" spans="8:12" ht="12.75">
      <c r="H1164" s="59">
        <f t="shared" si="59"/>
      </c>
      <c r="I1164" s="60"/>
      <c r="K1164" s="61">
        <f t="shared" si="60"/>
      </c>
      <c r="L1164" s="62">
        <f t="shared" si="58"/>
      </c>
    </row>
    <row r="1165" spans="8:12" ht="12.75">
      <c r="H1165" s="59">
        <f t="shared" si="59"/>
      </c>
      <c r="I1165" s="60"/>
      <c r="K1165" s="61">
        <f t="shared" si="60"/>
      </c>
      <c r="L1165" s="62">
        <f t="shared" si="58"/>
      </c>
    </row>
    <row r="1166" spans="8:12" ht="12.75">
      <c r="H1166" s="59">
        <f t="shared" si="59"/>
      </c>
      <c r="I1166" s="60"/>
      <c r="K1166" s="61">
        <f t="shared" si="60"/>
      </c>
      <c r="L1166" s="62">
        <f t="shared" si="58"/>
      </c>
    </row>
    <row r="1167" spans="8:12" ht="12.75">
      <c r="H1167" s="59">
        <f t="shared" si="59"/>
      </c>
      <c r="I1167" s="60"/>
      <c r="K1167" s="61">
        <f t="shared" si="60"/>
      </c>
      <c r="L1167" s="62">
        <f t="shared" si="58"/>
      </c>
    </row>
    <row r="1168" spans="8:12" ht="12.75">
      <c r="H1168" s="59">
        <f t="shared" si="59"/>
      </c>
      <c r="I1168" s="60"/>
      <c r="K1168" s="61">
        <f t="shared" si="60"/>
      </c>
      <c r="L1168" s="62">
        <f t="shared" si="58"/>
      </c>
    </row>
    <row r="1169" spans="8:12" ht="12.75">
      <c r="H1169" s="59">
        <f t="shared" si="59"/>
      </c>
      <c r="I1169" s="60"/>
      <c r="K1169" s="61">
        <f t="shared" si="60"/>
      </c>
      <c r="L1169" s="62">
        <f t="shared" si="58"/>
      </c>
    </row>
    <row r="1170" spans="8:12" ht="12.75">
      <c r="H1170" s="59"/>
      <c r="I1170" s="60"/>
      <c r="K1170" s="61"/>
      <c r="L1170" s="69"/>
    </row>
  </sheetData>
  <sheetProtection/>
  <mergeCells count="8">
    <mergeCell ref="A5:C5"/>
    <mergeCell ref="A7:C7"/>
    <mergeCell ref="A8:C8"/>
    <mergeCell ref="A1:B1"/>
    <mergeCell ref="A2:D2"/>
    <mergeCell ref="A3:C3"/>
    <mergeCell ref="A4:C4"/>
    <mergeCell ref="A6:C6"/>
  </mergeCells>
  <dataValidations count="2">
    <dataValidation type="list" allowBlank="1" showInputMessage="1" showErrorMessage="1" errorTitle="خطا!!" error="شما تنها مجاز به انتخاب یکی از گزینه های موجود در لیست هستید" sqref="D3">
      <formula1>"A=0.35,A=0.3,A=0.25,A=0.2"</formula1>
    </dataValidation>
    <dataValidation type="list" allowBlank="1" showInputMessage="1" showErrorMessage="1" errorTitle="خطا!!" error="شما تنها مجاز به انتخاب یکی از گزینه های موجود در لیست هستید" sqref="D4">
      <formula1>"I,II,III,IV"</formula1>
    </dataValidation>
  </dataValidations>
  <hyperlinks>
    <hyperlink ref="A1" r:id="rId1" display="www.hoseinzadeh.net"/>
  </hyperlinks>
  <printOptions/>
  <pageMargins left="0.7" right="0.7" top="0.75" bottom="0.75" header="0.3" footer="0.3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="130" zoomScaleNormal="130" zoomScalePageLayoutView="0" workbookViewId="0" topLeftCell="A1">
      <selection activeCell="A19" sqref="A19:D19"/>
    </sheetView>
  </sheetViews>
  <sheetFormatPr defaultColWidth="9.140625" defaultRowHeight="12.75"/>
  <cols>
    <col min="1" max="9" width="9.140625" style="7" customWidth="1"/>
  </cols>
  <sheetData>
    <row r="1" spans="1:9" ht="23.25">
      <c r="A1" s="15"/>
      <c r="B1" s="16"/>
      <c r="C1" s="111" t="s">
        <v>24</v>
      </c>
      <c r="D1" s="111"/>
      <c r="E1" s="111"/>
      <c r="F1" s="111"/>
      <c r="G1" s="111"/>
      <c r="H1" s="16"/>
      <c r="I1" s="17"/>
    </row>
    <row r="2" spans="1:9" ht="12.75">
      <c r="A2" s="18"/>
      <c r="B2" s="19"/>
      <c r="C2" s="101" t="s">
        <v>25</v>
      </c>
      <c r="D2" s="101"/>
      <c r="E2" s="10">
        <f>14*3.6</f>
        <v>50.4</v>
      </c>
      <c r="F2" s="19" t="s">
        <v>26</v>
      </c>
      <c r="G2" s="19"/>
      <c r="H2" s="19"/>
      <c r="I2" s="21"/>
    </row>
    <row r="3" spans="1:9" ht="12.75">
      <c r="A3" s="18"/>
      <c r="B3" s="107">
        <f>IF(E2="","خطا!!ارتفاع سازه وارد نشده است","")</f>
      </c>
      <c r="C3" s="107"/>
      <c r="D3" s="107"/>
      <c r="E3" s="107"/>
      <c r="F3" s="107"/>
      <c r="G3" s="19"/>
      <c r="H3" s="19"/>
      <c r="I3" s="21"/>
    </row>
    <row r="4" spans="1:9" ht="12.75">
      <c r="A4" s="18"/>
      <c r="B4" s="19"/>
      <c r="C4" s="94" t="s">
        <v>1</v>
      </c>
      <c r="D4" s="94"/>
      <c r="E4" s="10" t="s">
        <v>27</v>
      </c>
      <c r="F4" s="19"/>
      <c r="G4" s="20" t="s">
        <v>28</v>
      </c>
      <c r="H4" s="24">
        <f>IF(E4="کم",0.8,IF(E4="متوسط",1,IF(E4="زیاد",1.2,IF(E4="خیلی زیاد",1.4,"خطا"))))</f>
        <v>1</v>
      </c>
      <c r="I4" s="21"/>
    </row>
    <row r="5" spans="1:9" ht="12.75">
      <c r="A5" s="18"/>
      <c r="B5" s="107">
        <f>IF(E4="","خطا!! درجه اهمیت سازه وارد نشده است","")</f>
      </c>
      <c r="C5" s="107"/>
      <c r="D5" s="107"/>
      <c r="E5" s="107"/>
      <c r="F5" s="107"/>
      <c r="G5" s="19"/>
      <c r="H5" s="25"/>
      <c r="I5" s="21"/>
    </row>
    <row r="6" spans="1:9" ht="12.75">
      <c r="A6" s="18"/>
      <c r="B6" s="19"/>
      <c r="C6" s="94" t="s">
        <v>29</v>
      </c>
      <c r="D6" s="94"/>
      <c r="E6" s="10" t="s">
        <v>22</v>
      </c>
      <c r="F6" s="19"/>
      <c r="G6" s="20" t="s">
        <v>30</v>
      </c>
      <c r="H6" s="24">
        <f>IF(E6="A=0.35",0.35,(IF(E6="A=0.3",0.3,IF(E6="A=0.25",0.25,0.2))))</f>
        <v>0.35</v>
      </c>
      <c r="I6" s="21"/>
    </row>
    <row r="7" spans="1:9" ht="13.5" thickBot="1">
      <c r="A7" s="18"/>
      <c r="B7" s="107">
        <f>IF(E6="","خطا!! پهنه خطر قرارگیری سازه وارد نشده است","")</f>
      </c>
      <c r="C7" s="107"/>
      <c r="D7" s="107"/>
      <c r="E7" s="107"/>
      <c r="F7" s="107"/>
      <c r="G7" s="19"/>
      <c r="H7" s="19"/>
      <c r="I7" s="21"/>
    </row>
    <row r="8" spans="1:9" ht="12.75">
      <c r="A8" s="26"/>
      <c r="B8" s="27"/>
      <c r="C8" s="109" t="s">
        <v>31</v>
      </c>
      <c r="D8" s="109"/>
      <c r="E8" s="11" t="s">
        <v>47</v>
      </c>
      <c r="F8" s="27"/>
      <c r="G8" s="28"/>
      <c r="H8" s="29"/>
      <c r="I8" s="30"/>
    </row>
    <row r="9" spans="1:9" ht="12.75">
      <c r="A9" s="18"/>
      <c r="B9" s="107">
        <f>IF(E8="","خطا!! نوع زمین محل قرارگیری سازه وارد نشده است","")</f>
      </c>
      <c r="C9" s="107"/>
      <c r="D9" s="107"/>
      <c r="E9" s="107"/>
      <c r="F9" s="107"/>
      <c r="G9" s="19"/>
      <c r="H9" s="19"/>
      <c r="I9" s="21"/>
    </row>
    <row r="10" spans="1:9" ht="14.25">
      <c r="A10" s="18"/>
      <c r="B10" s="19"/>
      <c r="C10" s="19"/>
      <c r="D10" s="20" t="s">
        <v>32</v>
      </c>
      <c r="E10" s="22">
        <f>IF(E8="I",0.1,IF(E8="II",0.1,IF(E8="III",0.15,IF(E8="IV",0.15,"خطا"))))</f>
        <v>0.1</v>
      </c>
      <c r="F10" s="19"/>
      <c r="G10" s="19"/>
      <c r="H10" s="19"/>
      <c r="I10" s="21"/>
    </row>
    <row r="11" spans="1:9" ht="12.75">
      <c r="A11" s="18"/>
      <c r="B11" s="19"/>
      <c r="C11" s="19"/>
      <c r="D11" s="20" t="s">
        <v>2</v>
      </c>
      <c r="E11" s="22">
        <f>IF(E8="I",0.4,IF(E8="II",0.5,IF(E8="III",0.7,IF(E8="IV",1,"خطا"))))</f>
        <v>0.5</v>
      </c>
      <c r="F11" s="19"/>
      <c r="G11" s="19"/>
      <c r="H11" s="19"/>
      <c r="I11" s="21"/>
    </row>
    <row r="12" spans="1:9" ht="13.5" thickBot="1">
      <c r="A12" s="31"/>
      <c r="B12" s="32"/>
      <c r="C12" s="32"/>
      <c r="D12" s="33" t="s">
        <v>0</v>
      </c>
      <c r="E12" s="34">
        <f>IF(E8="I",1.5,IF(E8="II",1.5,IF(E8="III",1.75,IF(AND(E8="IV",H6&lt;0.3),2.25,IF(AND(E8="IV",H6&gt;0.25),1.75,"خطا")))))</f>
        <v>1.5</v>
      </c>
      <c r="F12" s="32"/>
      <c r="G12" s="32"/>
      <c r="H12" s="32"/>
      <c r="I12" s="35"/>
    </row>
    <row r="13" spans="1:9" ht="12.75">
      <c r="A13" s="26"/>
      <c r="B13" s="27"/>
      <c r="C13" s="108" t="s">
        <v>33</v>
      </c>
      <c r="D13" s="108"/>
      <c r="E13" s="27"/>
      <c r="F13" s="27"/>
      <c r="G13" s="27"/>
      <c r="H13" s="27"/>
      <c r="I13" s="30"/>
    </row>
    <row r="14" spans="1:9" ht="12.75">
      <c r="A14" s="106">
        <f>IF(E14="","خطا!! نوع اسکلت وارد نشده است","")</f>
      </c>
      <c r="B14" s="107"/>
      <c r="C14" s="107"/>
      <c r="D14" s="23" t="s">
        <v>3</v>
      </c>
      <c r="E14" s="13" t="s">
        <v>12</v>
      </c>
      <c r="F14" s="49">
        <f>IF(NOT(E15="قاب خمشی"),0.05,IF(E14="بتنی",0.07,IF(E14="فولادی",0.08,"-")))</f>
        <v>0.07</v>
      </c>
      <c r="G14" s="50"/>
      <c r="H14" s="50">
        <f>IF(OR(F14=0.05,E19="خیر"),1,0.8)</f>
        <v>1</v>
      </c>
      <c r="I14" s="21"/>
    </row>
    <row r="15" spans="1:9" ht="12.75">
      <c r="A15" s="106">
        <f>IF(E15="","خطا!! نوع سیستم سازه ای وارد نشده است","")</f>
      </c>
      <c r="B15" s="107"/>
      <c r="C15" s="107"/>
      <c r="D15" s="19" t="s">
        <v>4</v>
      </c>
      <c r="E15" s="110" t="s">
        <v>11</v>
      </c>
      <c r="F15" s="110"/>
      <c r="G15" s="36"/>
      <c r="H15" s="36"/>
      <c r="I15" s="37"/>
    </row>
    <row r="16" spans="1:9" ht="12.75">
      <c r="A16" s="18"/>
      <c r="B16" s="94" t="s">
        <v>34</v>
      </c>
      <c r="C16" s="94"/>
      <c r="D16" s="23" t="s">
        <v>35</v>
      </c>
      <c r="E16" s="13">
        <v>10</v>
      </c>
      <c r="F16" s="102"/>
      <c r="G16" s="102"/>
      <c r="H16" s="102"/>
      <c r="I16" s="103"/>
    </row>
    <row r="17" spans="1:9" ht="13.5" thickBot="1">
      <c r="A17" s="31"/>
      <c r="B17" s="104">
        <f>IF(E16="","خطا!! ضریب رفتار سازه وارد نشده است","")</f>
      </c>
      <c r="C17" s="104"/>
      <c r="D17" s="104"/>
      <c r="E17" s="104"/>
      <c r="F17" s="104"/>
      <c r="G17" s="38"/>
      <c r="H17" s="38"/>
      <c r="I17" s="39"/>
    </row>
    <row r="18" spans="1:9" ht="12.75">
      <c r="A18" s="40"/>
      <c r="B18" s="105" t="s">
        <v>36</v>
      </c>
      <c r="C18" s="105"/>
      <c r="D18" s="105"/>
      <c r="E18" s="27"/>
      <c r="F18" s="27"/>
      <c r="G18" s="27"/>
      <c r="H18" s="27"/>
      <c r="I18" s="30"/>
    </row>
    <row r="19" spans="1:9" ht="12.75">
      <c r="A19" s="106">
        <f>IF(E19="","خطا!!وجود یا عدم وجود میانقاب وارد نشده است","")</f>
      </c>
      <c r="B19" s="107"/>
      <c r="C19" s="107"/>
      <c r="D19" s="107"/>
      <c r="E19" s="12" t="s">
        <v>7</v>
      </c>
      <c r="F19" s="95" t="s">
        <v>5</v>
      </c>
      <c r="G19" s="95"/>
      <c r="H19" s="19"/>
      <c r="I19" s="21"/>
    </row>
    <row r="20" spans="1:9" ht="12.75">
      <c r="A20" s="94" t="s">
        <v>37</v>
      </c>
      <c r="B20" s="94"/>
      <c r="C20" s="94"/>
      <c r="D20" s="94"/>
      <c r="E20" s="14">
        <v>3</v>
      </c>
      <c r="F20" s="95"/>
      <c r="G20" s="95"/>
      <c r="H20" s="95"/>
      <c r="I20" s="96"/>
    </row>
    <row r="21" spans="1:9" ht="12.75">
      <c r="A21" s="97" t="s">
        <v>8</v>
      </c>
      <c r="B21" s="98"/>
      <c r="C21" s="98"/>
      <c r="D21" s="98"/>
      <c r="E21" s="41">
        <f>MAX(MIN(F14*1.25*H14*E2^0.75,E20),F14*H14*E2^0.75)</f>
        <v>1.6551255975194985</v>
      </c>
      <c r="F21" s="19" t="s">
        <v>38</v>
      </c>
      <c r="G21" s="19"/>
      <c r="H21" s="19"/>
      <c r="I21" s="42"/>
    </row>
    <row r="22" spans="1:9" ht="13.5" thickBot="1">
      <c r="A22" s="31"/>
      <c r="B22" s="99" t="str">
        <f>IF(E21&lt;E10,"B=1+S(T/T0)=",IF(E21&gt;E11,"B=(S+1)(Ts/T)^0.66=","B=1+S="))</f>
        <v>B=(S+1)(Ts/T)^0.66=</v>
      </c>
      <c r="C22" s="99"/>
      <c r="D22" s="99"/>
      <c r="E22" s="34">
        <f>IF(E21&lt;E10,1+E12*(E21/E10),IF(E21&gt;E11,(E12+1)*(E11/E21)^0.6667,1+E12))</f>
        <v>1.1255083274635511</v>
      </c>
      <c r="F22" s="33" t="s">
        <v>45</v>
      </c>
      <c r="G22" s="32">
        <f>IF(E20&lt;E10,1+E12*(E20/E10),IF(E20&gt;E11,(E12+1)*(E11/E20)^0.6667,1+E12))</f>
        <v>0.7570883616550201</v>
      </c>
      <c r="H22" s="32"/>
      <c r="I22" s="42"/>
    </row>
    <row r="23" spans="1:9" ht="12.75">
      <c r="A23" s="100" t="s">
        <v>39</v>
      </c>
      <c r="B23" s="101"/>
      <c r="C23" s="101"/>
      <c r="D23" s="20" t="s">
        <v>40</v>
      </c>
      <c r="E23" s="41">
        <f>E22/E16</f>
        <v>0.1125508327463551</v>
      </c>
      <c r="F23" s="22" t="str">
        <f>IF(E23&gt;0.1,"&gt;","&lt;")</f>
        <v>&gt;</v>
      </c>
      <c r="G23" s="22">
        <v>0.1</v>
      </c>
      <c r="H23" s="43" t="str">
        <f>IF(F23="&gt;","OK","B/R=0.1")</f>
        <v>OK</v>
      </c>
      <c r="I23" s="44"/>
    </row>
    <row r="24" spans="1:9" ht="13.5" thickBot="1">
      <c r="A24" s="45"/>
      <c r="B24" s="46"/>
      <c r="C24" s="99" t="s">
        <v>6</v>
      </c>
      <c r="D24" s="99"/>
      <c r="E24" s="47">
        <f>MAX(E23,0.1)*H6*H4</f>
        <v>0.039392791461224284</v>
      </c>
      <c r="F24" s="32"/>
      <c r="G24" s="32"/>
      <c r="H24" s="32"/>
      <c r="I24" s="48"/>
    </row>
    <row r="25" spans="4:5" ht="12.75">
      <c r="D25" s="8" t="s">
        <v>41</v>
      </c>
      <c r="E25" s="8">
        <f>MAX(H6*E22/2.5,0.1*H6*E16/2.5)</f>
        <v>0.15757116584489714</v>
      </c>
    </row>
    <row r="26" spans="4:5" ht="12.75">
      <c r="D26" s="8" t="s">
        <v>42</v>
      </c>
      <c r="E26" s="8">
        <f>MAX(H6*E22*E21,0.1*H6*E16*E21)</f>
        <v>0.6520001750521984</v>
      </c>
    </row>
    <row r="27" spans="4:5" ht="12.75">
      <c r="D27" s="8" t="s">
        <v>43</v>
      </c>
      <c r="E27" s="8">
        <f>MAX(H6*G22/2.5,0.1*H6*E16/2.5)</f>
        <v>0.13999999999999999</v>
      </c>
    </row>
    <row r="28" spans="4:5" ht="12.75">
      <c r="D28" s="8" t="s">
        <v>44</v>
      </c>
      <c r="E28" s="8">
        <f>MAX(H6*G22*E20,0.1*H6*E16*E20)</f>
        <v>1.0499999999999998</v>
      </c>
    </row>
  </sheetData>
  <sheetProtection password="EF26" sheet="1" objects="1" scenarios="1" formatCells="0" formatColumns="0" formatRows="0" insertColumns="0" insertRows="0" insertHyperlinks="0" deleteColumns="0" deleteRows="0" sort="0" autoFilter="0" pivotTables="0"/>
  <mergeCells count="25">
    <mergeCell ref="C4:D4"/>
    <mergeCell ref="B5:F5"/>
    <mergeCell ref="C1:G1"/>
    <mergeCell ref="C2:D2"/>
    <mergeCell ref="B3:F3"/>
    <mergeCell ref="A14:C14"/>
    <mergeCell ref="A15:C15"/>
    <mergeCell ref="C13:D13"/>
    <mergeCell ref="C6:D6"/>
    <mergeCell ref="B7:F7"/>
    <mergeCell ref="C8:D8"/>
    <mergeCell ref="B9:F9"/>
    <mergeCell ref="E15:F15"/>
    <mergeCell ref="B16:C16"/>
    <mergeCell ref="F16:I16"/>
    <mergeCell ref="B17:F17"/>
    <mergeCell ref="B18:D18"/>
    <mergeCell ref="A19:D19"/>
    <mergeCell ref="F19:G19"/>
    <mergeCell ref="A20:D20"/>
    <mergeCell ref="F20:I20"/>
    <mergeCell ref="A21:D21"/>
    <mergeCell ref="B22:D22"/>
    <mergeCell ref="A23:C23"/>
    <mergeCell ref="C24:D24"/>
  </mergeCells>
  <conditionalFormatting sqref="E19">
    <cfRule type="expression" priority="1" dxfId="1" stopIfTrue="1">
      <formula>"$F$22="""""</formula>
    </cfRule>
    <cfRule type="expression" priority="2" dxfId="0" stopIfTrue="1">
      <formula>"$F$22=""سازه میانقاب دارد؟"""</formula>
    </cfRule>
  </conditionalFormatting>
  <dataValidations count="8">
    <dataValidation type="list" allowBlank="1" showInputMessage="1" showErrorMessage="1" errorTitle="خطا!!" error="شما تنها مجاز به انتخاب یکی از گزینه های موجود در لیست هستید" sqref="E15:F15">
      <formula1>"قاب ساختمانی ساده,قاب خمشی,سیستم دوگانه"</formula1>
    </dataValidation>
    <dataValidation type="list" allowBlank="1" showInputMessage="1" showErrorMessage="1" errorTitle="خطا!!" error="شما تنها مجاز به انتخاب یکی از گزینه های لیست هستید" sqref="E14">
      <formula1>"فولادی,بتنی"</formula1>
    </dataValidation>
    <dataValidation allowBlank="1" showErrorMessage="1" sqref="E13"/>
    <dataValidation type="list" allowBlank="1" showInputMessage="1" showErrorMessage="1" errorTitle="خطا!!" error="شما تنها مجاز به انتخاب یکی از گزینه های موجود در لیست هستید" sqref="E8">
      <formula1>"I,II,III,IV"</formula1>
    </dataValidation>
    <dataValidation type="list" allowBlank="1" showInputMessage="1" showErrorMessage="1" errorTitle="خطا!!" error="شما تنها مجاز به انتخاب یکی از گزینه های موجود در لیست هستید" sqref="E6">
      <formula1>"A=0.35,A=0.3,A=0.25,A=0.2"</formula1>
    </dataValidation>
    <dataValidation type="list" allowBlank="1" showInputMessage="1" showErrorMessage="1" error="شما تنها مجاز به انتخاب یکی از گزینه های موجود در لیست هستید" sqref="E4">
      <formula1>"کم,متوسط,زیاد,خیلی زیاد"</formula1>
    </dataValidation>
    <dataValidation type="decimal" operator="greaterThan" allowBlank="1" showInputMessage="1" showErrorMessage="1" errorTitle="خطا!!" error="ارتفاع سازه باید یک عدد مثبت باشد." sqref="E2">
      <formula1>0</formula1>
    </dataValidation>
    <dataValidation type="list" allowBlank="1" showInputMessage="1" showErrorMessage="1" errorTitle="خطا!!" error="شما تنها مجاز به انتخاب یکی از گزینه های لیست هستید" sqref="E19">
      <formula1>"بله,خیر"</formula1>
    </dataValidation>
  </dataValidations>
  <printOptions/>
  <pageMargins left="0.75" right="0.75" top="1" bottom="1" header="0.5" footer="0.5"/>
  <pageSetup horizontalDpi="1200" verticalDpi="1200" orientation="portrait" paperSize="9" r:id="rId1"/>
  <headerFooter alignWithMargins="0">
    <oddHeader>&amp;Cا&amp;"Arial,Bold Italic"یران سازه، وبسایت تخصصی مهندسی عمران
www.iransaze.com
نویسنده برنامه: مهندس احمدرضا جعفری</oddHeader>
    <oddFooter>&amp;C&amp;"Arial,Bold Italic"شرکت مهندسان مشاور معمار و شهرساز چهارسوق
0811-8243484
chaharsough@gmail.com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raeen</dc:creator>
  <cp:keywords/>
  <dc:description/>
  <cp:lastModifiedBy>windows.s</cp:lastModifiedBy>
  <cp:lastPrinted>2015-01-06T21:56:00Z</cp:lastPrinted>
  <dcterms:created xsi:type="dcterms:W3CDTF">2007-10-04T21:41:26Z</dcterms:created>
  <dcterms:modified xsi:type="dcterms:W3CDTF">2022-12-07T21:28:26Z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